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sloanuser/Desktop/"/>
    </mc:Choice>
  </mc:AlternateContent>
  <xr:revisionPtr revIDLastSave="0" documentId="11_35CB3E7C11E4B7129407C8CDE11D59561A8D59AD" xr6:coauthVersionLast="47" xr6:coauthVersionMax="47" xr10:uidLastSave="{00000000-0000-0000-0000-000000000000}"/>
  <bookViews>
    <workbookView xWindow="0" yWindow="760" windowWidth="30240" windowHeight="17080" xr2:uid="{00000000-000D-0000-FFFF-FFFF00000000}"/>
  </bookViews>
  <sheets>
    <sheet name="READ ME" sheetId="1" r:id="rId1"/>
    <sheet name="Canada" sheetId="2" r:id="rId2"/>
    <sheet name="Chile" sheetId="3" r:id="rId3"/>
    <sheet name="China" sheetId="4" r:id="rId4"/>
    <sheet name="EU" sheetId="5" r:id="rId5"/>
    <sheet name="France" sheetId="6" r:id="rId6"/>
    <sheet name="Germany" sheetId="7" r:id="rId7"/>
    <sheet name="Mexico" sheetId="8" r:id="rId8"/>
    <sheet name="New Zealand" sheetId="9" r:id="rId9"/>
    <sheet name="Norway" sheetId="10" r:id="rId10"/>
    <sheet name="Singapore" sheetId="11" r:id="rId11"/>
    <sheet name="UK" sheetId="12" r:id="rId1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2" l="1"/>
  <c r="J6" i="12"/>
  <c r="N5" i="12"/>
  <c r="J5" i="12"/>
  <c r="N4" i="12"/>
  <c r="J4" i="12"/>
  <c r="N3" i="12"/>
  <c r="J3" i="12"/>
  <c r="I4" i="11"/>
  <c r="I3" i="11"/>
  <c r="M7" i="10"/>
  <c r="I7" i="10"/>
  <c r="G7" i="10"/>
  <c r="M6" i="10"/>
  <c r="I6" i="10"/>
  <c r="G6" i="10"/>
  <c r="M5" i="10"/>
  <c r="I5" i="10"/>
  <c r="G5" i="10"/>
  <c r="M4" i="10"/>
  <c r="I4" i="10"/>
  <c r="G4" i="10"/>
  <c r="M3" i="10"/>
  <c r="I3" i="10"/>
  <c r="G3" i="10"/>
  <c r="L7" i="9"/>
  <c r="I7" i="9"/>
  <c r="G7" i="9"/>
  <c r="L6" i="9"/>
  <c r="I6" i="9"/>
  <c r="G6" i="9"/>
  <c r="L5" i="9"/>
  <c r="I5" i="9"/>
  <c r="G5" i="9"/>
  <c r="L4" i="9"/>
  <c r="I4" i="9"/>
  <c r="G4" i="9"/>
  <c r="L3" i="9"/>
  <c r="I3" i="9"/>
  <c r="G3" i="9"/>
  <c r="J6" i="8"/>
  <c r="G6" i="8"/>
  <c r="J5" i="8"/>
  <c r="G5" i="8"/>
  <c r="J4" i="8"/>
  <c r="G4" i="8"/>
  <c r="J3" i="8"/>
  <c r="G3" i="8"/>
  <c r="L7" i="7"/>
  <c r="I7" i="7"/>
  <c r="L6" i="7"/>
  <c r="I6" i="7"/>
  <c r="L5" i="7"/>
  <c r="I5" i="7"/>
  <c r="L4" i="7"/>
  <c r="I4" i="7"/>
  <c r="L3" i="7"/>
  <c r="I3" i="7"/>
  <c r="M7" i="6"/>
  <c r="J7" i="6"/>
  <c r="M6" i="6"/>
  <c r="J6" i="6"/>
  <c r="M5" i="6"/>
  <c r="J5" i="6"/>
  <c r="M4" i="6"/>
  <c r="J4" i="6"/>
  <c r="M3" i="6"/>
  <c r="J3" i="6"/>
  <c r="M7" i="5"/>
  <c r="J7" i="5"/>
  <c r="M6" i="5"/>
  <c r="J6" i="5"/>
  <c r="M5" i="5"/>
  <c r="J5" i="5"/>
  <c r="M4" i="5"/>
  <c r="J4" i="5"/>
  <c r="M3" i="5"/>
  <c r="J3" i="5"/>
  <c r="K6" i="4"/>
  <c r="H6" i="4"/>
  <c r="K5" i="4"/>
  <c r="H5" i="4"/>
  <c r="K4" i="4"/>
  <c r="H4" i="4"/>
  <c r="K3" i="4"/>
  <c r="H3" i="4"/>
  <c r="I5" i="3"/>
  <c r="I4" i="3"/>
  <c r="I3" i="3"/>
  <c r="M7" i="2"/>
  <c r="J7" i="2"/>
  <c r="G7" i="2"/>
  <c r="M6" i="2"/>
  <c r="J6" i="2"/>
  <c r="G6" i="2"/>
  <c r="M5" i="2"/>
  <c r="J5" i="2"/>
  <c r="G5" i="2"/>
  <c r="M4" i="2"/>
  <c r="J4" i="2"/>
  <c r="G4" i="2"/>
  <c r="M3" i="2"/>
  <c r="J3" i="2"/>
  <c r="G3" i="2"/>
</calcChain>
</file>

<file path=xl/sharedStrings.xml><?xml version="1.0" encoding="utf-8"?>
<sst xmlns="http://schemas.openxmlformats.org/spreadsheetml/2006/main" count="632" uniqueCount="203">
  <si>
    <t>CANADA</t>
  </si>
  <si>
    <t>Jurisdiction</t>
  </si>
  <si>
    <t>Industry</t>
  </si>
  <si>
    <t>Production</t>
  </si>
  <si>
    <t>Production unit</t>
  </si>
  <si>
    <t>Emissions (thousand tCO2e)</t>
  </si>
  <si>
    <t>Coverage</t>
  </si>
  <si>
    <t>Covered emissions (thousand tCO2e)</t>
  </si>
  <si>
    <t>Benchmark applied (tCO2e per production unit)</t>
  </si>
  <si>
    <t>Production allocated by benchmark (production units)</t>
  </si>
  <si>
    <t>Free allocation (thousand tCO2e)</t>
  </si>
  <si>
    <t>Carbon cost relief share</t>
  </si>
  <si>
    <t>Headline price (USD/tCO2e)</t>
  </si>
  <si>
    <t>Effective carbon cost (USD/tCO2e)</t>
  </si>
  <si>
    <t>Allocation source</t>
  </si>
  <si>
    <t>Allocation calculation</t>
  </si>
  <si>
    <t>ECC equation</t>
  </si>
  <si>
    <t>Canada</t>
  </si>
  <si>
    <t>Steel</t>
  </si>
  <si>
    <t>thousand t steel</t>
  </si>
  <si>
    <t>Output-based (Ontario EPS, Quebec SPEDE)</t>
  </si>
  <si>
    <t>Benchmark applied x Production allocated by benchmark</t>
  </si>
  <si>
    <t>Effective carbon cost = Headline price x Coverage x (1 - Carbon cost relief share)</t>
  </si>
  <si>
    <t>Cement</t>
  </si>
  <si>
    <t>thousand t cement</t>
  </si>
  <si>
    <t>Output-based (Quebec SPEDE, Ontario EPS, Alberta TIER, B.C. OBPS)</t>
  </si>
  <si>
    <t>Aluminium</t>
  </si>
  <si>
    <t>thousand t aluminium</t>
  </si>
  <si>
    <t>Output-based (Quebec SPEDE, B.C. OBPS)</t>
  </si>
  <si>
    <t>Ammonia</t>
  </si>
  <si>
    <t>thousand t ammonia</t>
  </si>
  <si>
    <t>Output-based (Alberta TIER, Federal OBPS, Ontario EPS)</t>
  </si>
  <si>
    <t>Power</t>
  </si>
  <si>
    <t>TWh electricity</t>
  </si>
  <si>
    <t>Output-based (Alberta TIER, Sask. OBPS, Ontario EPS, NB OBPS, NL PSS)</t>
  </si>
  <si>
    <t>NOTES</t>
  </si>
  <si>
    <t>1.  Coverage is the share of the industry Scope 1 emissions that is subject to the carbon price. Facilities outside a priced system keep their emissions in the denominator but carry no obligation, which lowers the industry ECC. That is what Coverage captures.</t>
  </si>
  <si>
    <t>2.  Covered emissions = Emissions x Coverage</t>
  </si>
  <si>
    <t>3.  Production allocated by benchmark for power is stated in TWh to match the row output unit, so the benchmark is restated as 387,500 tCO2e/TWh (0.3875 tCO2e/MWh at source).</t>
  </si>
  <si>
    <t>4.  Free allocation = Benchmark applied x Production allocated by benchmark</t>
  </si>
  <si>
    <t>5.  Carbon cost relief share is the share of carbon costs compensated through free allocation. It is measured facility by facility, capped at 1 where a facility receives more allowances than its own emissions, and aggregated to the industry as an emissions-weighted average. It therefore differs from Free allocation divided by Covered emissions wherever some facilities are over-allocated.</t>
  </si>
  <si>
    <t>6.  Headline price is the compliance-obligation-weighted effective rate for the row. Canada administers output-based pricing province by province, so a single row blends systems charging different rates, and that weighting is the only one that reproduces the true effective carbon cost when the rate varies within a row.</t>
  </si>
  <si>
    <t>7.  Headline price on the steel row is the traded rate, not the statutory one. Ontario EPS compliance units traded at CAD 78.38/t in 2025 against the CAD 95/t statutory charge, and the traded rate is what a compliance buyer actually faces. Priced at the statutory rate instead, the steel row would read USD 9.71.</t>
  </si>
  <si>
    <t>8.  To preserve commercial confidentiality, production and emissions on some rows have been adjusted by a random factor.</t>
  </si>
  <si>
    <t>SOURCES</t>
  </si>
  <si>
    <t>1.  Production; Emissions — Climate TRACE or CRU Group.</t>
  </si>
  <si>
    <t>2.  Coverage — facilities outside a priced system: Saskatchewan OBPS paused 1 April 2025, Nova Scotia capped but unpriced (GHGERs), B.C. NAICS 22 utilities excluded by rule, and de minimis fleets in Quebec, Manitoba/PEI and the Territories.</t>
  </si>
  <si>
    <t>3.  Benchmark applied — provincial output-based standards: Alberta TIER Reg s.1(1); Ontario O.Reg 241/19 s.2(2); Quebec RSPEDE (25 kt threshold); B.C. GGERR s.18.2; federal OBPS SOR/2019-266 s.8; New Brunswick OBPS.</t>
  </si>
  <si>
    <t>4.  Benchmark applied; Production allocated by benchmark; Carbon cost relief share; Coverage — computed facility by facility, comparing each facility regulated emissions limit against its Scope 1 emissions under the provincial systems listed above.</t>
  </si>
  <si>
    <t>5.  Headline price — compliance-obligation-weighted effective rate blending Alberta TIER CAD 42.2/t, Quebec SPEDE CAD 35-36/t, federal OBPS CAD 54.69/t, and Ontario EPS / Saskatchewan / B.C. / New Brunswick / Newfoundland at CAD 95/t; converted at 0.7153 USD/CAD. On the steel row the Ontario component is the traded credit price of CAD 78.38/t rather than the statutory CAD 95/t.</t>
  </si>
  <si>
    <t>6.  Currency conversion — World Bank World Development Indicators, official exchange rate (LCU per US$), 2025 period average.</t>
  </si>
  <si>
    <t>READ ME</t>
  </si>
  <si>
    <t>PURPOSE</t>
  </si>
  <si>
    <t>This workbook documents the country-industry calculations used to estimate effective carbon costs (ECCs). The ECC summarizes the average carbon compliance cost borne by producers after accounting for the applicable headline price, emissions coverage, and carbon cost relief share, including free allocation, output-based benchmarks, and other jurisdiction-specific mechanisms.</t>
  </si>
  <si>
    <t>It serves two purposes. First, it makes the ECC figures reported in the 2026 GCPP report fully traceable, so that each result can be followed from its underlying inputs through to the final value. Second, it is built to be used interactively: readers can revise the inputs on any jurisdiction tab and observe directly how alternative assumptions would change the resulting ECC.</t>
  </si>
  <si>
    <t>HOW TO NAVIGATE</t>
  </si>
  <si>
    <t>1)  Select a jurisdiction tab. Each tab reports the calculations for the industries included in that jurisdiction.</t>
  </si>
  <si>
    <t>2)  Read the main table from left to right. Source inputs on production, emissions, policy coverage, allocation, and carbon prices feed into the ECC.</t>
  </si>
  <si>
    <t>3)  Review the calculation fields. Where relevant, the final columns identify the allocation source, show how free allocation is calculated, and state the ECC equation used for that row.</t>
  </si>
  <si>
    <t>4)  Consult the notes and sources. The NOTES and SOURCES sections below each table document jurisdiction-specific assumptions, exceptions, data sources, and policy references necessary for interpreting the calculations.</t>
  </si>
  <si>
    <t>CALCULATION FRAMEWORK</t>
  </si>
  <si>
    <t>At its core, the ECC is the total payable carbon compliance cost divided by the emissions used in the industry-level calculation. Where a single headline carbon price applies:</t>
  </si>
  <si>
    <t>Effective Carbon Cost = Headline Price × Coverage × (1 − Carbon Cost Relief Share)</t>
  </si>
  <si>
    <t>Depending on the jurisdiction, intermediate calculations may include covered emissions, free allocation, benchmark-eligible production, or additional charges.</t>
  </si>
  <si>
    <t>The exact equation used for each jurisdiction and industry is shown directly in the relevant tab and should be treated as the authoritative description of the spreadsheet calculation.</t>
  </si>
  <si>
    <t>INTERPRETATION</t>
  </si>
  <si>
    <t>ECCs are reported in USD per tCO₂e and are intended to support comparisons of average carbon compliance costs across jurisdictions and industries. They should not be interpreted as the exact liability, marginal incentive, or competitiveness effect faced by any individual facility.</t>
  </si>
  <si>
    <t>Blank cells indicate that a component is not used or not applicable to that calculation unless the tab states otherwise. Where a zero value is imposed by policy design or by a modeling convention, this is noted explicitly.</t>
  </si>
  <si>
    <t>WHY JURISDICTION TABS DIFFER</t>
  </si>
  <si>
    <t>The calculation structure is intentionally jurisdiction-specific. Carbon-pricing systems differ in their coverage, allocation rules, benchmarks, exemptions, and supplementary charges, so not every calculation requires the same inputs. Simpler systems therefore contain fewer columns, while systems with output-based allocation or multiple policy components require additional fields.</t>
  </si>
  <si>
    <t>The workbook includes only the columns needed for each jurisdiction rather than imposing a single maximum set of columns with repeated or unused values.</t>
  </si>
  <si>
    <t>LIVE CALCULATIONS AND STATIC INPUTS</t>
  </si>
  <si>
    <t>Where possible, derived quantities are implemented as live spreadsheet formulas linked to upstream entries. Users may revise source parameters to examine how alternative assumptions affect downstream calculations and the resulting ECC. Formula cells should generally be left intact so these links continue to update automatically.</t>
  </si>
  <si>
    <t>Hard-coded values are generally calculated at the plant level and then re-aggregated to the country-industry level before being entered in this appendix. Examples include certain benchmark-derived production values for the European Union, France, and Canada.</t>
  </si>
  <si>
    <t>Production and emissions data are drawn primarily from Climate TRACE or CRU Group and supplemented with public data where required. Carbon-pricing parameters and allocation rules are based on the applicable legislative, regulatory, and administrative sources. Currency conversions use official exchange rates from the World Bank World Development Indicators, 2025 period averages. The World Bank Carbon Pricing Dashboard is used as a general reference for carbon-pricing coverage and headline price levels; where a jurisdiction tab cites a specific auction or market record, that record is the figure carried in the calculation. Any additional data sources are identified in the SOURCES section of each jurisdiction tab.</t>
  </si>
  <si>
    <t>JURISDICTION TABS</t>
  </si>
  <si>
    <t>Canada  |  Chile  |  China  |  EU  |  France  |  Germany  |  Mexico  |  New Zealand  |  Norway  |  Singapore  |  UK</t>
  </si>
  <si>
    <t>CHILE</t>
  </si>
  <si>
    <t>Chile</t>
  </si>
  <si>
    <t>1.  Coverage is the share of the industry Scope 1 emissions that is subject to the carbon price.</t>
  </si>
  <si>
    <t>2.  Carbon cost relief share is the share of carbon costs compensated through free allocation. It is measured facility by facility, capped at 1 where a facility receives more allowances than its own emissions, and aggregated to the industry as an emissions-weighted average. It therefore differs from Free allocation divided by Covered emissions wherever some facilities are over-allocated.</t>
  </si>
  <si>
    <t>3.  Carbon cost relief share on the power row is not free allocation. It is emission-compensation certificates surrendered under the Sistema de Compensacion de Emisiones: 1,514,000 tCO2 against a taxable base of 18,570,000 tCO2, or 8.2% of the liability.</t>
  </si>
  <si>
    <t>4.  Headline price is a tax levied directly in US dollars, so no currency conversion enters these rows. Chile grants no free allocation of allowances.</t>
  </si>
  <si>
    <t>5.  To preserve commercial confidentiality, production and emissions on some rows have been adjusted by a random factor.</t>
  </si>
  <si>
    <t>2.  Coverage — Scope 1 above the 25 kt threshold.</t>
  </si>
  <si>
    <t>3.  Carbon cost relief share (power) — MMA Sistema de Compensacion de Emisiones, 2025 homologation results, certificates surrendered by the five power establishments.</t>
  </si>
  <si>
    <t>4.  Headline price — Ley 20.780 art. 8 green tax, set at USD 5.00/tCO2e and levied directly in US dollars, so no currency conversion enters these rows.</t>
  </si>
  <si>
    <t>5.  Currency conversion — World Bank World Development Indicators, official exchange rate (LCU per US$), 2025 period average.</t>
  </si>
  <si>
    <t>CHINA</t>
  </si>
  <si>
    <t>China</t>
  </si>
  <si>
    <t>Emissions-based</t>
  </si>
  <si>
    <t>Emissions</t>
  </si>
  <si>
    <t>MWh electricity</t>
  </si>
  <si>
    <t>Benchmark</t>
  </si>
  <si>
    <t>Benchmark applied x Production</t>
  </si>
  <si>
    <t>2.  Free allocation = Benchmark applied x Production</t>
  </si>
  <si>
    <t>3.  Free allocation is set plant by plant at the plant’s own verified emissions, adjusted up or down by a factor that may not move more than 3% in either direction. Individual plants sit right across that range, but weighted by emissions the adjustments cancel exactly, so for steel, cement and aluminium the industry receives free allocation equal to its emissions. A cost still arises because the two sides do not net off: plants allocated less than they emit must buy the shortfall, while plants allocated more simply keep allowances they do not need.</t>
  </si>
  <si>
    <t>4.  Carbon cost relief share is the share of carbon costs compensated through free allocation. It is measured facility by facility, capped at 1 where a facility receives more allowances than its own emissions, and aggregated to the industry as an emissions-weighted average. It therefore differs from Free allocation divided by Covered emissions wherever some facilities are over-allocated.</t>
  </si>
  <si>
    <t>5.  Power is one representative large-coal unit class normalised to 1 MWh. Generation shares by unit class would be required to form a national average.</t>
  </si>
  <si>
    <t>6.  To preserve commercial confidentiality, production and emissions on some rows have been adjusted by a random factor.</t>
  </si>
  <si>
    <t>2.  Power generation shares — Ember 2026 yearly electricity data: 10,580 TWh total, 5,750 TWh coal.</t>
  </si>
  <si>
    <t>3.  Steel MRV boundary — MEE steel accounting and verification guides, January 2025.</t>
  </si>
  <si>
    <t>4.  Coverage threshold — 26,000 tCO2e/year, MEE 2025 national carbon-market work notice.</t>
  </si>
  <si>
    <t>5.  Benchmark applied (power) — MEE power allocation plan, 2023-2024 allocation period: large coal 0.791 tCO2e/MWh (small coal 0.8049, CFB 0.8244, gas 0.3288).</t>
  </si>
  <si>
    <t>6.  Free allocation (industrial rows) — MEE 2024-2025 allocation plan for the expanded industries, November 2025. Each plant is allocated its own verified emissions adjusted by a factor capped at plus or minus 3%; the emissions-weighted adjustment is exactly zero, so industry free allocation equals industry emissions.</t>
  </si>
  <si>
    <t>7.  Carbon cost relief share; Benchmark applied; Free allocation — computed installation by installation, comparing each installation verified emissions against its free allocation and summing the results. Emissions from Climate TRACE or CRU Group; allocation from the registry and allocation-table sources cited above.</t>
  </si>
  <si>
    <t>8.  Headline price — MEE 2025 national carbon-market annual trading summary, CNY 62.36/tCO2e.</t>
  </si>
  <si>
    <t>9.  Currency conversion — World Bank World Development Indicators, official exchange rate (LCU per US$), 2025 period average.</t>
  </si>
  <si>
    <t>EU</t>
  </si>
  <si>
    <t>Allocation reported directly (thousand tCO2e)</t>
  </si>
  <si>
    <t>Benchmark + Official</t>
  </si>
  <si>
    <t>Benchmark applied x Production allocated by benchmark + Allocation reported directly</t>
  </si>
  <si>
    <t>None — zero by rule</t>
  </si>
  <si>
    <t>No free allocation</t>
  </si>
  <si>
    <t>2.  Free allocation is built two ways. Where the regulator publishes an installation’s allocation, that figure is used as reported: it is the Allocation reported directly column. Where it is not published, the allocation is calculated here as the benchmark times the output it applies to, and that output is the Production allocated by benchmark column. The two are added to give Free allocation.</t>
  </si>
  <si>
    <t>3.  Free allocation = Benchmark applied x Production allocated by benchmark + Allocation reported directly</t>
  </si>
  <si>
    <t>5.  EU is the geography-group aggregate and already contains the France and Germany plants shown on their own tabs. Report EU, France and Germany separately.</t>
  </si>
  <si>
    <t>2.  Power emissions — 2,792 TWh x 175 gCO2e/kWh, Ember / RTE consolidated 2025 data.</t>
  </si>
  <si>
    <t>3.  Coverage thresholds and covered activities — EU ETS Directive 2003/87/EC, Annex I: steel &gt;2.5 t/hour; cement &gt;500 t/day rotary kiln.</t>
  </si>
  <si>
    <t>4.  Benchmark applied — Commission Implementing Regulation (EU) 2021/447, Phase 4 product benchmarks: BF-BOF hot metal 1.288 (applied to crude steel via a 0.86 hot-metal conversion), EAF carbon steel 0.215, EAF high-alloy 0.268, grey clinker 0.693 x 71% clinker ratio = 0.4920 per t cement, primary aluminium 1.464, ammonia 1.570.</t>
  </si>
  <si>
    <t>5.  Allocation reported directly — French 2021-2025 allocation order, Legifrance JORFTEXT000044537559, matched by installation identifier, high-confidence matches only.</t>
  </si>
  <si>
    <t>6.  Allocation reported directly (cement) — EU Union Registry / EEA activity-29 extract, 2025 data extracted 1 July 2026.</t>
  </si>
  <si>
    <t>7.  Power — zero free allocation for ordinary electricity generation, European Commission Phase 4 free-allocation guidance.</t>
  </si>
  <si>
    <t>8.  Carbon cost relief share; Benchmark applied; Production allocated by benchmark — computed installation by installation, comparing each installation verified emissions against its free allocation and summing the results. Emissions from Climate TRACE or CRU Group; allocation from the registry and allocation-table sources cited below.</t>
  </si>
  <si>
    <t>9.  Headline price — EEX 2025 volume-weighted average primary auction clearing price, EUR 73.43/tCO2e x 1.130 USD/EUR = USD 82.97.</t>
  </si>
  <si>
    <t>10.  Currency conversion — World Bank World Development Indicators, official exchange rate (LCU per US$), 2025 period average.</t>
  </si>
  <si>
    <t>FRANCE</t>
  </si>
  <si>
    <t>France</t>
  </si>
  <si>
    <t>Official + Benchmark</t>
  </si>
  <si>
    <t>Official</t>
  </si>
  <si>
    <t>Allocation reported directly</t>
  </si>
  <si>
    <t>5.  Power has zero free allocation, so ECC equals the EUA price by construction.</t>
  </si>
  <si>
    <t>6.  France is also included within the EU aggregate; it is shown separately for country comparison.</t>
  </si>
  <si>
    <t>7.  To preserve commercial confidentiality, production and emissions on some rows have been adjusted by a random factor.</t>
  </si>
  <si>
    <t>2.  Power — RTE Annual Review 2025: 547.5 TWh generation, 10.9 MtCO2e.</t>
  </si>
  <si>
    <t>GERMANY</t>
  </si>
  <si>
    <t>Germany</t>
  </si>
  <si>
    <t>2.  Free allocation is built two ways. Where the regulator publishes an installation’s allocation, that figure is used as reported: it is the Allocation reported directly column. Where it is not published, the allocation is calculated here as the benchmark times production. The two are added to give Free allocation.</t>
  </si>
  <si>
    <t>3.  Free allocation = Benchmark applied x Production + Allocation reported directly</t>
  </si>
  <si>
    <t>6.  Power emissions are a project estimate.</t>
  </si>
  <si>
    <t>7.  Germany is also included within the EU aggregate; it is shown separately for country comparison.</t>
  </si>
  <si>
    <t>2.  Power — 500.5 TWh generation and 160 MtCO2e emissions. This is a project estimate.</t>
  </si>
  <si>
    <t>5.  Allocation reported directly (cement) — EU Union Registry / EEA activity-29 extract, 2025 data extracted 1 July 2026.</t>
  </si>
  <si>
    <t>6.  Power — zero free allocation for ordinary electricity generation, European Commission Phase 4 free-allocation guidance.</t>
  </si>
  <si>
    <t>7.  Carbon cost relief share; Benchmark applied — computed installation by installation, comparing each installation verified emissions against its free allocation and summing the results. Emissions from Climate TRACE or CRU Group; allocation from the registry and allocation-table sources cited above.</t>
  </si>
  <si>
    <t>8.  Headline price — EEX 2025 volume-weighted average primary auction clearing price, EUR 73.43/tCO2e x 1.130 USD/EUR = USD 82.97.</t>
  </si>
  <si>
    <t>MEXICO</t>
  </si>
  <si>
    <t>Mexico</t>
  </si>
  <si>
    <t>1.  Coverage is the share of the industry Scope 1 emissions that is subject to the carbon price. Emissions outside the excise base carry no charge: 60% of cement kiln Scope 1 is calcination and 65% of ammonia Scope 1 is feedstock.</t>
  </si>
  <si>
    <t>3.  Carbon cost relief share is the share of carbon costs compensated through free allocation. It is measured facility by facility, capped at 1 where a facility receives more allowances than its own emissions, and aggregated to the industry as an emissions-weighted average. It therefore differs from Free allocation divided by Covered emissions wherever some facilities are over-allocated.</t>
  </si>
  <si>
    <t>4.  Mexico prices carbon through a fuel excise plus a zero-price ETS. There are no allowances at all, so the obligation is simply the covered (taxable) share of emissions.</t>
  </si>
  <si>
    <t>5.  State carbon taxes are excluded from these figures.</t>
  </si>
  <si>
    <t>2.  Coverage — the share of Scope 1 that sits inside the federal IEPS fuel excise. The excise reaches only the fossil fuels listed in LIEPS art. 2 frac. I inc. H), so process CO2 falls outside it. The split between process and combustion emissions is modelled by production route, not taken from a register: 8% process for EAF steel and 3% for BOF steel, 60% calcination for cement, 65% feedstock for ammonia. The cement and ammonia shares are the standard stoichiometric splits for an integrated dry kiln and for steam methane reforming; the steel shares are project assumptions applied by route. No Mexican register publishes a plant-level process and combustion split.</t>
  </si>
  <si>
    <t>3.  Headline price — federal IEPS carbon component, emissions-weighted across the fuel mix; for power, over SENER Balance Nacional de Energia 2024 power-station fuel input with INECC Mexican emission factors, at MXN 18.00/USD. Natural gas is not on the LIEPS fuel list and carries a zero rate. The ETS layer prices at zero.</t>
  </si>
  <si>
    <t>4.  Currency conversion — World Bank World Development Indicators, official exchange rate (LCU per US$), 2025 period average.</t>
  </si>
  <si>
    <t>NEW ZEALAND</t>
  </si>
  <si>
    <t>New Zealand</t>
  </si>
  <si>
    <t>NZ ETS industrial allocation</t>
  </si>
  <si>
    <t>2.  Cement is reported on the statutory position. Under the NZ ETS the producer surrenders units only for the calcination CO2 released from its kiln. The carbon in the kiln fuel is priced further up the chain, where the fuel supplier is the ETS participant, and reaches the plant in the fuel price rather than as a surrender obligation. Free allocation more than covers the calcination obligation, so the statutory cost is zero. Adding the fuel carbon passed through in the fuel price would give 5.32 USD/tCO2e instead. The statutory position is used for comparability with the other jurisdictions, where the effective carbon cost is what the facility itself must surrender.</t>
  </si>
  <si>
    <t>3.  Covered emissions = Emissions x Coverage</t>
  </si>
  <si>
    <t>4.  Free allocation = Benchmark applied x Production</t>
  </si>
  <si>
    <t>6.  Aluminium and ammonia receive more allocation than their emissions, so both obligations floor at zero.</t>
  </si>
  <si>
    <t>2.  Coverage — the cement surrender obligation covers calcination only, 61.83% of Scope 1. That share is calcination CO2 divided by Scope 1, where calcination is clinker output times the standard 0.525 tCO2 per ton of clinker, and it sits close to the textbook 60% calcination split for an integrated dry kiln. Every other row is fully covered.</t>
  </si>
  <si>
    <t>3.  Benchmark applied — the allocative baseline for each eligible industrial activity under the Climate Change (Eligible Industrial Activities) Regulations 2010, multiplied by the 0.85 level of assistance for highly emissions-intensive activities and restated per ton of the production unit shown. Steel uses the regulation 23 baseline for iron and steel from ironsand, 3.137 x 0.85 = 2.666 per ton of crude steel. Aluminium uses 4.082 x 0.85 = 3.47. Ammonia is allocated per ton of urea at 1.602 x 0.85 and restated per ton of ammonia, giving 2.403. Cement uses the clinker baseline 0.8273 x 0.85 converted at a clinker-to-cement ratio of 0.80, plus a small mineral-additions component, giving 0.5663 per ton of cement.</t>
  </si>
  <si>
    <t>4.  Carbon cost relief share — NZ ETS industrial allocation exceeds Scope 1 emissions in aluminium and ammonia, so relief reaches its cap of 1 and the effective carbon cost is zero.</t>
  </si>
  <si>
    <t>5.  Headline price — 2025 NZU secondary price converted at 0.5814 USD/NZD. Power — electricity generation is not an eligible industrial activity, so it receives no free allocation and the relief share is zero; the effective carbon cost is the full NZU price.</t>
  </si>
  <si>
    <t>NORWAY</t>
  </si>
  <si>
    <t>Additional charge (USD/tCO2e)</t>
  </si>
  <si>
    <t>Norway</t>
  </si>
  <si>
    <t>EU ETS product benchmark</t>
  </si>
  <si>
    <t>Effective carbon cost = Headline price x Coverage x (1 - Carbon cost relief share) + Additional charge</t>
  </si>
  <si>
    <t>1.  Cement emissions are net of CO2 captured and permanently stored, which began part-way through 2025. The 2025 figure assumes half a full year of capture; at full-year capture industry emissions fall to 503 thousand tCO2e and the effective carbon cost is 10.53.</t>
  </si>
  <si>
    <t>2.  Ammonia emissions are net Scope 1: CO2 that is captured and permanently stored is deducted under Directive 2003/87/EC Art. 12(3a). Counted gross, free allocation would no longer cover the industry and the effective carbon cost would be 29.25.</t>
  </si>
  <si>
    <t>3.  Coverage is the share of the industry Scope 1 emissions that is subject to the carbon price.</t>
  </si>
  <si>
    <t>4.  Power emissions are all fossil CO2 from thermal generation, built bottom-up from SSB 2024 energy-balance fuel input. Coverage is the ETS-liable share: the gas CHP and oil tiers carry a surrender obligation, the waste-incineration tier is MRV-only and does not. Measured instead against ETS-liable tons alone, the effective carbon cost is USD 86.19.</t>
  </si>
  <si>
    <t>5.  Covered emissions = Emissions x Coverage</t>
  </si>
  <si>
    <t>6.  Free allocation = Benchmark applied x Production</t>
  </si>
  <si>
    <t>7.  Carbon cost relief share is the share of carbon costs compensated through free allocation. It is measured facility by facility, capped at 1 where a facility receives more allowances than its own emissions, and aggregated to the industry as an emissions-weighted average. It therefore differs from Free allocation divided by Covered emissions wherever some facilities are over-allocated.</t>
  </si>
  <si>
    <t>8.  Additional charge is the Norwegian CO2 tax on fuel, which every row pays on top of the EU ETS allowance price. Norway is in the EU ETS through the EEA and pays the same 2025 allowance price as the EU, France and Germany rows. The tax itself is charged only on fossil fuel that is burned, and an installation already in the ETS pays a heavily reduced rate on it — around USD 3 to 9 per ton of CO2 rather than the general rate of about USD 135. It stops altogether on 1 March 2026, when land-based ETS installations became exempt. In steel and ammonia, free allocation exceeds emissions, so the relief share reaches its cap of 1, nothing is owed under the ETS and this tax is the whole of the effective carbon cost.</t>
  </si>
  <si>
    <t>9.  To preserve commercial confidentiality, production and emissions on some rows have been adjusted by a random factor.</t>
  </si>
  <si>
    <t>2.  Power — zero free allocation to electricity generators, Directive 2003/87/EC Art. 10a(3). Thermal fleet fuel input and emission factors from the SSB energy balance 2024, allocated to electricity on an energy basis.</t>
  </si>
  <si>
    <t>3.  Benchmark applied — Norway participates in the EU ETS through the EEA Agreement and applies the EU product benchmarks directly, set by Commission Implementing Regulation (EU) 2021/447. Steel uses the EAF carbon-steel benchmark at 0.215 tCO2e per ton of crude steel and ammonia 1.57 tCO2e per ton, both above the industry intensity, which is why each caps at full relief.</t>
  </si>
  <si>
    <t>4.  Benchmark applied, cement — grey cement clinker benchmark 0.693 x clinker factor 0.710 x CBAM factor 100% = 0.4920 per ton of cement. The regulation sets the benchmark per ton of CLINKER; the 0.710 clinker factor converting it to a per-ton-of-cement basis is a project conversion.</t>
  </si>
  <si>
    <t>5.  Benchmark applied, aluminium — EU ETS product benchmark 1.464 x CBAM free-allocation factor 100% for 2025. That factor is the free-allocation withdrawal schedule under the CBAM Regulation (EU) 2023/956: 100% in 2025, falling to 97.5% in 2026, which would cut the effective benchmark to 1.387.</t>
  </si>
  <si>
    <t>6.  Headline price — 2025 EUA, USD 82.97/tCO2e, the same figure as the EU, France and Germany rows (EEX primary auction average).</t>
  </si>
  <si>
    <t>7.  Additional charge — Norwegian CO2 tax on mineral products, Stortingsvedtak for 2025. ETS-covered installations are assessed on the reduced kvotepliktig line: natural gas 0.066 NOK/Sm3 (USD 3.19/tCO2) and mineral oil 0.25 NOK/litre (USD 8.91/tCO2), against general rates of 2.80 and 3.79 respectively. Coal, petcoke and waste-derived fuels sit outside the tax base altogether.</t>
  </si>
  <si>
    <t>8.  Currency conversion — World Bank World Development Indicators, official exchange rate (LCU per US$), 2025 period average.</t>
  </si>
  <si>
    <t>SINGAPORE</t>
  </si>
  <si>
    <t>Singapore</t>
  </si>
  <si>
    <t>2.  Steel emissions of 131,000 tCO2e are above the 25,000 tCO2e taxable threshold, so the whole amount is chargeable.</t>
  </si>
  <si>
    <t>4.  Headline price is the statutory carbon tax rate, applied to the whole of covered emissions. Singapore issues no free allowances, so the carbon cost relief share is zero on every row.</t>
  </si>
  <si>
    <t>2.  Coverage; Carbon cost relief share — Carbon Pricing Act: reckonable GHG emissions are the denominator and chargeable emissions the base; s.20C transition allowances, s.33B/s.33C credit ceiling.</t>
  </si>
  <si>
    <t>3.  Headline price — carbon price set by the Carbon Pricing Act at SGD 25/tCO2e for 2025 (SGD 45 for 2026-2027), converted at 1.307 SGD/USD = USD 19.12.</t>
  </si>
  <si>
    <t>UK</t>
  </si>
  <si>
    <t>Observed allocation</t>
  </si>
  <si>
    <t>2.  Free allocation is built two ways and the two never overlap. Where the regulator publishes an installation’s allocation, that figure is used as reported: it is the Allocation reported directly column. Where it is not published, the allocation is calculated here as the benchmark times the output it applies to, and that output is the Production allocated by benchmark column. The two are added to give Free allocation.</t>
  </si>
  <si>
    <t>5.  Power is a constructed aggregate over 198 reporting electricity-production installations.</t>
  </si>
  <si>
    <t>2.  Power generation — DESNZ Energy Trends, full-year 2025.</t>
  </si>
  <si>
    <t>3.  Coverage threshold — UK ETS scope and participation guidance, &gt;2.5 t/hour. The UK scheme carried over the EU ETS Annex I activity thresholds: steel &gt;2.5 t/hour; cement &gt;500 t/day rotary kiln.</t>
  </si>
  <si>
    <t>5.  Allocation reported directly — UK ETS allocation table, 2026 release carrying 2025 values, standard + NER, matched by permit/installation name. UK power 22,490 allowances from the registry extract across 198 electricity-production installations.</t>
  </si>
  <si>
    <t>6.  Carbon cost relief share; Benchmark applied; Production allocated by benchmark — computed installation by installation, comparing each installation verified emissions against its free allocation and summing the results. Emissions from Climate TRACE or CRU Group; allocation from the registry and allocation-table sources cited below.</t>
  </si>
  <si>
    <t>7.  Headline price — ICE 2025 average UKA auction clearing price, GBP 47.36/tCO2e.</t>
  </si>
  <si>
    <t>8.  Additional charge — UK Carbon Price Support, GBP 18.00/tCO2e (Budget 2025) x 1.317 USD/GBP = USD 23.70. UK power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</si>
</sst>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00000"/>
    <numFmt numFmtId="166" formatCode="#,##0,;\(#,##0,\);&quot;–&quot;"/>
    <numFmt numFmtId="167" formatCode="#,##0.0000"/>
    <numFmt numFmtId="168" formatCode="#,##0;\(#,##0\);&quot;–&quot;"/>
  </numFmts>
  <fonts count="7" x14ac:knownFonts="1">
    <font>
      <sz val="11"/>
      <color theme="1"/>
      <name val="Calibri"/>
      <family val="2"/>
      <scheme val="minor"/>
    </font>
    <font>
      <b/>
      <sz val="14"/>
      <name val="Times New Roman"/>
      <family val="1"/>
    </font>
    <font>
      <b/>
      <sz val="12"/>
      <name val="Times New Roman"/>
      <family val="1"/>
    </font>
    <font>
      <sz val="12"/>
      <name val="Times New Roman"/>
      <family val="1"/>
    </font>
    <font>
      <sz val="10"/>
      <name val="Times New Roman"/>
      <family val="1"/>
    </font>
    <font>
      <i/>
      <sz val="12"/>
      <name val="Times New Roman"/>
      <family val="1"/>
    </font>
    <font>
      <b/>
      <sz val="16"/>
      <name val="Times New Roman"/>
      <family val="1"/>
    </font>
  </fonts>
  <fills count="5">
    <fill>
      <patternFill patternType="none"/>
    </fill>
    <fill>
      <patternFill patternType="gray125"/>
    </fill>
    <fill>
      <patternFill patternType="solid">
        <fgColor theme="3" tint="0.59999389629810485"/>
        <bgColor indexed="65"/>
      </patternFill>
    </fill>
    <fill>
      <patternFill patternType="solid">
        <fgColor theme="3" tint="0.79998168889431442"/>
        <bgColor indexed="65"/>
      </patternFill>
    </fill>
    <fill>
      <patternFill patternType="solid">
        <fgColor rgb="FFD9D9D9"/>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7">
    <xf numFmtId="0" fontId="0" fillId="0" borderId="0" xfId="0"/>
    <xf numFmtId="0" fontId="2" fillId="3" borderId="1" xfId="0" applyFont="1" applyFill="1" applyBorder="1" applyAlignment="1">
      <alignment horizontal="center" vertical="center" wrapText="1"/>
    </xf>
    <xf numFmtId="0" fontId="3" fillId="0" borderId="1" xfId="0" applyFont="1" applyBorder="1" applyAlignment="1">
      <alignment horizontal="left" vertical="center"/>
    </xf>
    <xf numFmtId="164" fontId="3" fillId="0" borderId="1" xfId="0" applyNumberFormat="1" applyFont="1" applyBorder="1" applyAlignment="1">
      <alignment horizontal="right"/>
    </xf>
    <xf numFmtId="165" fontId="3" fillId="0" borderId="1" xfId="0" applyNumberFormat="1" applyFont="1" applyBorder="1" applyAlignment="1">
      <alignment horizontal="right"/>
    </xf>
    <xf numFmtId="4" fontId="3" fillId="0" borderId="1" xfId="0" applyNumberFormat="1" applyFont="1" applyBorder="1" applyAlignment="1">
      <alignment horizontal="right"/>
    </xf>
    <xf numFmtId="3" fontId="3" fillId="0" borderId="1" xfId="0" applyNumberFormat="1" applyFont="1" applyBorder="1" applyAlignment="1">
      <alignment horizontal="right"/>
    </xf>
    <xf numFmtId="0" fontId="4" fillId="0" borderId="0" xfId="0" applyFont="1" applyAlignment="1">
      <alignment horizontal="left" vertical="top"/>
    </xf>
    <xf numFmtId="166" fontId="3" fillId="0" borderId="1" xfId="0" applyNumberFormat="1" applyFont="1" applyBorder="1" applyAlignment="1">
      <alignment horizontal="right"/>
    </xf>
    <xf numFmtId="167" fontId="3" fillId="0" borderId="1" xfId="0" applyNumberFormat="1" applyFont="1" applyBorder="1" applyAlignment="1">
      <alignment horizontal="right"/>
    </xf>
    <xf numFmtId="0" fontId="3" fillId="0" borderId="0" xfId="0" applyFont="1" applyAlignment="1">
      <alignment horizontal="left" vertical="top" wrapText="1"/>
    </xf>
    <xf numFmtId="168" fontId="3" fillId="0" borderId="1" xfId="0" applyNumberFormat="1" applyFont="1" applyBorder="1" applyAlignment="1">
      <alignment horizontal="right"/>
    </xf>
    <xf numFmtId="9" fontId="3" fillId="0" borderId="1" xfId="0" applyNumberFormat="1" applyFont="1" applyBorder="1" applyAlignment="1">
      <alignment horizontal="right"/>
    </xf>
    <xf numFmtId="0" fontId="1" fillId="2" borderId="1" xfId="0" applyFont="1" applyFill="1" applyBorder="1" applyAlignment="1">
      <alignment horizontal="center" vertical="center"/>
    </xf>
    <xf numFmtId="0" fontId="0" fillId="0" borderId="2" xfId="0" applyBorder="1"/>
    <xf numFmtId="0" fontId="0" fillId="0" borderId="3" xfId="0" applyBorder="1"/>
    <xf numFmtId="0" fontId="2" fillId="4" borderId="1" xfId="0" applyFont="1" applyFill="1" applyBorder="1" applyAlignment="1">
      <alignment horizontal="left" vertical="center"/>
    </xf>
    <xf numFmtId="0" fontId="3" fillId="0" borderId="0" xfId="0" applyFont="1" applyAlignment="1">
      <alignment horizontal="left" vertical="top" wrapText="1"/>
    </xf>
    <xf numFmtId="0" fontId="0" fillId="0" borderId="0" xfId="0"/>
    <xf numFmtId="0" fontId="5" fillId="0" borderId="0" xfId="0" applyFont="1" applyAlignment="1">
      <alignment horizontal="center" vertical="top" wrapText="1"/>
    </xf>
    <xf numFmtId="0" fontId="3" fillId="0" borderId="4" xfId="0" applyFont="1" applyBorder="1" applyAlignment="1">
      <alignment horizontal="left" vertical="top" wrapText="1"/>
    </xf>
    <xf numFmtId="0" fontId="0" fillId="0" borderId="4" xfId="0" applyBorder="1"/>
    <xf numFmtId="0" fontId="6" fillId="2" borderId="1" xfId="0" applyFont="1" applyFill="1" applyBorder="1" applyAlignment="1">
      <alignment horizontal="center" vertical="center"/>
    </xf>
    <xf numFmtId="0" fontId="0" fillId="0" borderId="5" xfId="0" applyBorder="1"/>
    <xf numFmtId="0" fontId="0" fillId="0" borderId="6" xfId="0" applyBorder="1"/>
    <xf numFmtId="0" fontId="0" fillId="0" borderId="7" xfId="0" applyBorder="1"/>
    <xf numFmtId="0" fontId="0" fillId="0" borderId="8"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www.eex.com/en/markets/environmental-markets/eu-ets-auctions" TargetMode="External"/><Relationship Id="rId2" Type="http://schemas.openxmlformats.org/officeDocument/2006/relationships/hyperlink" Target="https://eur-lex.europa.eu/eli/reg_impl/2021/447/oj" TargetMode="External"/><Relationship Id="rId1" Type="http://schemas.openxmlformats.org/officeDocument/2006/relationships/hyperlink" Target="https://eur-lex.europa.eu/legal-content/EN/TXT/?uri=celex:02003L0087-202403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eur-lex.europa.eu/eli/reg_impl/2021/447/oj" TargetMode="External"/><Relationship Id="rId2" Type="http://schemas.openxmlformats.org/officeDocument/2006/relationships/hyperlink" Target="https://www.gov.uk/government/publications/participating-in-the-uk-ets/participating-in-the-uk-ets" TargetMode="External"/><Relationship Id="rId1" Type="http://schemas.openxmlformats.org/officeDocument/2006/relationships/hyperlink" Target="https://www.gov.uk/government/statistics/energy-trends-march-2026" TargetMode="External"/><Relationship Id="rId5" Type="http://schemas.openxmlformats.org/officeDocument/2006/relationships/hyperlink" Target="https://www.gov.uk/government/publications/budget-2025-overview-of-tax-legislation-and-rates-ootlar/budget-2025-overview-of-tax-legislation-and-rates-ootlar" TargetMode="External"/><Relationship Id="rId4" Type="http://schemas.openxmlformats.org/officeDocument/2006/relationships/hyperlink" Target="https://www.ice.com/products/80216146/UKA-UK-Aucti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ee.gov.cn/xxgk2018/xxgk/xxgk06/202504/t20250415_1114934.html" TargetMode="External"/><Relationship Id="rId2" Type="http://schemas.openxmlformats.org/officeDocument/2006/relationships/hyperlink" Target="https://www.mee.gov.cn/xxgk2018/xxgk/xxgk06/202501/t20250124_1101316.html" TargetMode="External"/><Relationship Id="rId1" Type="http://schemas.openxmlformats.org/officeDocument/2006/relationships/hyperlink" Target="https://ourworldindata.org/grapher/electricity-coal" TargetMode="External"/><Relationship Id="rId6" Type="http://schemas.openxmlformats.org/officeDocument/2006/relationships/hyperlink" Target="https://www.mee.gov.cn/ywgz/ydqhbh/wsqtkz/202601/t20260101_1139528.shtml" TargetMode="External"/><Relationship Id="rId5" Type="http://schemas.openxmlformats.org/officeDocument/2006/relationships/hyperlink" Target="https://www.mee.gov.cn/xxgk2018/xxgk/xxgk03/202511/t20251118_1134175.html" TargetMode="External"/><Relationship Id="rId4" Type="http://schemas.openxmlformats.org/officeDocument/2006/relationships/hyperlink" Target="https://www.mee.gov.cn/xxgk2018/xxgk/xxgk03/202410/W020241021392230468687.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ur-lex.europa.eu/eli/reg_impl/2021/447/oj" TargetMode="External"/><Relationship Id="rId7" Type="http://schemas.openxmlformats.org/officeDocument/2006/relationships/hyperlink" Target="https://www.eex.com/en/markets/environmental-markets/eu-ets-auctions" TargetMode="External"/><Relationship Id="rId2" Type="http://schemas.openxmlformats.org/officeDocument/2006/relationships/hyperlink" Target="https://eur-lex.europa.eu/legal-content/EN/TXT/?uri=celex:02003L0087-20240301" TargetMode="External"/><Relationship Id="rId1" Type="http://schemas.openxmlformats.org/officeDocument/2006/relationships/hyperlink" Target="https://analysesetdonnees.rte-france.com/en/annual-review-2025/europe" TargetMode="External"/><Relationship Id="rId6" Type="http://schemas.openxmlformats.org/officeDocument/2006/relationships/hyperlink" Target="https://climate.ec.europa.eu/eu-action/carbon-markets/eu-emissions-trading-system-eu-ets/free-allocation/about-free-allocation_en" TargetMode="External"/><Relationship Id="rId5" Type="http://schemas.openxmlformats.org/officeDocument/2006/relationships/hyperlink" Target="https://www.eea.europa.eu/en/datahub/datahubitem-view/98f04097-26de-4fca-86c4-63834818c0c0" TargetMode="External"/><Relationship Id="rId4" Type="http://schemas.openxmlformats.org/officeDocument/2006/relationships/hyperlink" Target="https://www.legifrance.gouv.fr/loda/id/JORFTEXT000044537559"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ur-lex.europa.eu/eli/reg_impl/2021/447/oj" TargetMode="External"/><Relationship Id="rId7" Type="http://schemas.openxmlformats.org/officeDocument/2006/relationships/hyperlink" Target="https://www.eex.com/en/markets/environmental-markets/eu-ets-auctions" TargetMode="External"/><Relationship Id="rId2" Type="http://schemas.openxmlformats.org/officeDocument/2006/relationships/hyperlink" Target="https://eur-lex.europa.eu/legal-content/EN/TXT/?uri=celex:02003L0087-20240301" TargetMode="External"/><Relationship Id="rId1" Type="http://schemas.openxmlformats.org/officeDocument/2006/relationships/hyperlink" Target="https://analysesetdonnees.rte-france.com/en/annual-review-2025/ghg-emissions" TargetMode="External"/><Relationship Id="rId6" Type="http://schemas.openxmlformats.org/officeDocument/2006/relationships/hyperlink" Target="https://climate.ec.europa.eu/eu-action/carbon-markets/eu-emissions-trading-system-eu-ets/free-allocation/about-free-allocation_en" TargetMode="External"/><Relationship Id="rId5" Type="http://schemas.openxmlformats.org/officeDocument/2006/relationships/hyperlink" Target="https://www.eea.europa.eu/en/datahub/datahubitem-view/98f04097-26de-4fca-86c4-63834818c0c0" TargetMode="External"/><Relationship Id="rId4" Type="http://schemas.openxmlformats.org/officeDocument/2006/relationships/hyperlink" Target="https://www.legifrance.gouv.fr/loda/id/JORFTEXT000044537559"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eea.europa.eu/en/datahub/datahubitem-view/98f04097-26de-4fca-86c4-63834818c0c0" TargetMode="External"/><Relationship Id="rId2" Type="http://schemas.openxmlformats.org/officeDocument/2006/relationships/hyperlink" Target="https://eur-lex.europa.eu/eli/reg_impl/2021/447/oj" TargetMode="External"/><Relationship Id="rId1" Type="http://schemas.openxmlformats.org/officeDocument/2006/relationships/hyperlink" Target="https://eur-lex.europa.eu/legal-content/EN/TXT/?uri=celex:02003L0087-20240301" TargetMode="External"/><Relationship Id="rId5" Type="http://schemas.openxmlformats.org/officeDocument/2006/relationships/hyperlink" Target="https://www.eex.com/en/markets/environmental-markets/eu-ets-auctions" TargetMode="External"/><Relationship Id="rId4" Type="http://schemas.openxmlformats.org/officeDocument/2006/relationships/hyperlink" Target="https://climate.ec.europa.eu/eu-action/carbon-markets/eu-emissions-trading-system-eu-ets/free-allocation/about-free-allocation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showGridLines="0" tabSelected="1" zoomScale="136" workbookViewId="0">
      <selection sqref="A1:H2"/>
    </sheetView>
  </sheetViews>
  <sheetFormatPr baseColWidth="10" defaultRowHeight="16" customHeight="1" x14ac:dyDescent="0.2"/>
  <cols>
    <col min="1" max="8" width="14" customWidth="1"/>
  </cols>
  <sheetData>
    <row r="1" spans="1:8" x14ac:dyDescent="0.2">
      <c r="A1" s="22" t="s">
        <v>51</v>
      </c>
      <c r="B1" s="21"/>
      <c r="C1" s="21"/>
      <c r="D1" s="21"/>
      <c r="E1" s="21"/>
      <c r="F1" s="21"/>
      <c r="G1" s="21"/>
      <c r="H1" s="23"/>
    </row>
    <row r="2" spans="1:8" x14ac:dyDescent="0.2">
      <c r="A2" s="24"/>
      <c r="B2" s="25"/>
      <c r="C2" s="25"/>
      <c r="D2" s="25"/>
      <c r="E2" s="25"/>
      <c r="F2" s="25"/>
      <c r="G2" s="25"/>
      <c r="H2" s="26"/>
    </row>
    <row r="4" spans="1:8" x14ac:dyDescent="0.2">
      <c r="A4" s="16" t="s">
        <v>52</v>
      </c>
      <c r="B4" s="14"/>
      <c r="C4" s="14"/>
      <c r="D4" s="14"/>
      <c r="E4" s="14"/>
      <c r="F4" s="14"/>
      <c r="G4" s="14"/>
      <c r="H4" s="15"/>
    </row>
    <row r="5" spans="1:8" x14ac:dyDescent="0.2">
      <c r="A5" s="20" t="s">
        <v>53</v>
      </c>
      <c r="B5" s="21"/>
      <c r="C5" s="21"/>
      <c r="D5" s="21"/>
      <c r="E5" s="21"/>
      <c r="F5" s="21"/>
      <c r="G5" s="21"/>
      <c r="H5" s="21"/>
    </row>
    <row r="6" spans="1:8" x14ac:dyDescent="0.2">
      <c r="A6" s="18"/>
      <c r="B6" s="18"/>
      <c r="C6" s="18"/>
      <c r="D6" s="18"/>
      <c r="E6" s="18"/>
      <c r="F6" s="18"/>
      <c r="G6" s="18"/>
      <c r="H6" s="18"/>
    </row>
    <row r="7" spans="1:8" x14ac:dyDescent="0.2">
      <c r="A7" s="18"/>
      <c r="B7" s="18"/>
      <c r="C7" s="18"/>
      <c r="D7" s="18"/>
      <c r="E7" s="18"/>
      <c r="F7" s="18"/>
      <c r="G7" s="18"/>
      <c r="H7" s="18"/>
    </row>
    <row r="8" spans="1:8" x14ac:dyDescent="0.2">
      <c r="A8" s="10"/>
      <c r="B8" s="10"/>
      <c r="C8" s="10"/>
      <c r="D8" s="10"/>
      <c r="E8" s="10"/>
      <c r="F8" s="10"/>
      <c r="G8" s="10"/>
      <c r="H8" s="10"/>
    </row>
    <row r="9" spans="1:8" x14ac:dyDescent="0.2">
      <c r="A9" s="17" t="s">
        <v>54</v>
      </c>
      <c r="B9" s="18"/>
      <c r="C9" s="18"/>
      <c r="D9" s="18"/>
      <c r="E9" s="18"/>
      <c r="F9" s="18"/>
      <c r="G9" s="18"/>
      <c r="H9" s="18"/>
    </row>
    <row r="10" spans="1:8" x14ac:dyDescent="0.2">
      <c r="A10" s="18"/>
      <c r="B10" s="18"/>
      <c r="C10" s="18"/>
      <c r="D10" s="18"/>
      <c r="E10" s="18"/>
      <c r="F10" s="18"/>
      <c r="G10" s="18"/>
      <c r="H10" s="18"/>
    </row>
    <row r="11" spans="1:8" x14ac:dyDescent="0.2">
      <c r="A11" s="18"/>
      <c r="B11" s="18"/>
      <c r="C11" s="18"/>
      <c r="D11" s="18"/>
      <c r="E11" s="18"/>
      <c r="F11" s="18"/>
      <c r="G11" s="18"/>
      <c r="H11" s="18"/>
    </row>
    <row r="12" spans="1:8" x14ac:dyDescent="0.2">
      <c r="A12" s="10"/>
      <c r="B12" s="10"/>
      <c r="C12" s="10"/>
      <c r="D12" s="10"/>
      <c r="E12" s="10"/>
      <c r="F12" s="10"/>
      <c r="G12" s="10"/>
      <c r="H12" s="10"/>
    </row>
    <row r="13" spans="1:8" x14ac:dyDescent="0.2">
      <c r="A13" s="16" t="s">
        <v>55</v>
      </c>
      <c r="B13" s="14"/>
      <c r="C13" s="14"/>
      <c r="D13" s="14"/>
      <c r="E13" s="14"/>
      <c r="F13" s="14"/>
      <c r="G13" s="14"/>
      <c r="H13" s="15"/>
    </row>
    <row r="14" spans="1:8" x14ac:dyDescent="0.2">
      <c r="A14" s="20" t="s">
        <v>56</v>
      </c>
      <c r="B14" s="21"/>
      <c r="C14" s="21"/>
      <c r="D14" s="21"/>
      <c r="E14" s="21"/>
      <c r="F14" s="21"/>
      <c r="G14" s="21"/>
      <c r="H14" s="21"/>
    </row>
    <row r="15" spans="1:8" x14ac:dyDescent="0.2">
      <c r="A15" s="17" t="s">
        <v>57</v>
      </c>
      <c r="B15" s="18"/>
      <c r="C15" s="18"/>
      <c r="D15" s="18"/>
      <c r="E15" s="18"/>
      <c r="F15" s="18"/>
      <c r="G15" s="18"/>
      <c r="H15" s="18"/>
    </row>
    <row r="16" spans="1:8" x14ac:dyDescent="0.2">
      <c r="A16" s="18"/>
      <c r="B16" s="18"/>
      <c r="C16" s="18"/>
      <c r="D16" s="18"/>
      <c r="E16" s="18"/>
      <c r="F16" s="18"/>
      <c r="G16" s="18"/>
      <c r="H16" s="18"/>
    </row>
    <row r="17" spans="1:8" x14ac:dyDescent="0.2">
      <c r="A17" s="17" t="s">
        <v>58</v>
      </c>
      <c r="B17" s="18"/>
      <c r="C17" s="18"/>
      <c r="D17" s="18"/>
      <c r="E17" s="18"/>
      <c r="F17" s="18"/>
      <c r="G17" s="18"/>
      <c r="H17" s="18"/>
    </row>
    <row r="18" spans="1:8" x14ac:dyDescent="0.2">
      <c r="A18" s="18"/>
      <c r="B18" s="18"/>
      <c r="C18" s="18"/>
      <c r="D18" s="18"/>
      <c r="E18" s="18"/>
      <c r="F18" s="18"/>
      <c r="G18" s="18"/>
      <c r="H18" s="18"/>
    </row>
    <row r="19" spans="1:8" x14ac:dyDescent="0.2">
      <c r="A19" s="17" t="s">
        <v>59</v>
      </c>
      <c r="B19" s="18"/>
      <c r="C19" s="18"/>
      <c r="D19" s="18"/>
      <c r="E19" s="18"/>
      <c r="F19" s="18"/>
      <c r="G19" s="18"/>
      <c r="H19" s="18"/>
    </row>
    <row r="20" spans="1:8" x14ac:dyDescent="0.2">
      <c r="A20" s="18"/>
      <c r="B20" s="18"/>
      <c r="C20" s="18"/>
      <c r="D20" s="18"/>
      <c r="E20" s="18"/>
      <c r="F20" s="18"/>
      <c r="G20" s="18"/>
      <c r="H20" s="18"/>
    </row>
    <row r="21" spans="1:8" x14ac:dyDescent="0.2">
      <c r="A21" s="18"/>
      <c r="B21" s="18"/>
      <c r="C21" s="18"/>
      <c r="D21" s="18"/>
      <c r="E21" s="18"/>
      <c r="F21" s="18"/>
      <c r="G21" s="18"/>
      <c r="H21" s="18"/>
    </row>
    <row r="22" spans="1:8" x14ac:dyDescent="0.2">
      <c r="A22" s="16" t="s">
        <v>60</v>
      </c>
      <c r="B22" s="14"/>
      <c r="C22" s="14"/>
      <c r="D22" s="14"/>
      <c r="E22" s="14"/>
      <c r="F22" s="14"/>
      <c r="G22" s="14"/>
      <c r="H22" s="15"/>
    </row>
    <row r="23" spans="1:8" x14ac:dyDescent="0.2">
      <c r="A23" s="17" t="s">
        <v>61</v>
      </c>
      <c r="B23" s="18"/>
      <c r="C23" s="18"/>
      <c r="D23" s="18"/>
      <c r="E23" s="18"/>
      <c r="F23" s="18"/>
      <c r="G23" s="18"/>
      <c r="H23" s="18"/>
    </row>
    <row r="24" spans="1:8" x14ac:dyDescent="0.2">
      <c r="A24" s="18"/>
      <c r="B24" s="18"/>
      <c r="C24" s="18"/>
      <c r="D24" s="18"/>
      <c r="E24" s="18"/>
      <c r="F24" s="18"/>
      <c r="G24" s="18"/>
      <c r="H24" s="18"/>
    </row>
    <row r="25" spans="1:8" x14ac:dyDescent="0.2">
      <c r="A25" s="19" t="s">
        <v>62</v>
      </c>
      <c r="B25" s="18"/>
      <c r="C25" s="18"/>
      <c r="D25" s="18"/>
      <c r="E25" s="18"/>
      <c r="F25" s="18"/>
      <c r="G25" s="18"/>
      <c r="H25" s="18"/>
    </row>
    <row r="26" spans="1:8" x14ac:dyDescent="0.2">
      <c r="A26" s="17" t="s">
        <v>63</v>
      </c>
      <c r="B26" s="18"/>
      <c r="C26" s="18"/>
      <c r="D26" s="18"/>
      <c r="E26" s="18"/>
      <c r="F26" s="18"/>
      <c r="G26" s="18"/>
      <c r="H26" s="18"/>
    </row>
    <row r="27" spans="1:8" x14ac:dyDescent="0.2">
      <c r="A27" s="18"/>
      <c r="B27" s="18"/>
      <c r="C27" s="18"/>
      <c r="D27" s="18"/>
      <c r="E27" s="18"/>
      <c r="F27" s="18"/>
      <c r="G27" s="18"/>
      <c r="H27" s="18"/>
    </row>
    <row r="28" spans="1:8" x14ac:dyDescent="0.2">
      <c r="A28" s="17" t="s">
        <v>64</v>
      </c>
      <c r="B28" s="18"/>
      <c r="C28" s="18"/>
      <c r="D28" s="18"/>
      <c r="E28" s="18"/>
      <c r="F28" s="18"/>
      <c r="G28" s="18"/>
      <c r="H28" s="18"/>
    </row>
    <row r="29" spans="1:8" x14ac:dyDescent="0.2">
      <c r="A29" s="18"/>
      <c r="B29" s="18"/>
      <c r="C29" s="18"/>
      <c r="D29" s="18"/>
      <c r="E29" s="18"/>
      <c r="F29" s="18"/>
      <c r="G29" s="18"/>
      <c r="H29" s="18"/>
    </row>
    <row r="31" spans="1:8" x14ac:dyDescent="0.2">
      <c r="A31" s="16" t="s">
        <v>65</v>
      </c>
      <c r="B31" s="14"/>
      <c r="C31" s="14"/>
      <c r="D31" s="14"/>
      <c r="E31" s="14"/>
      <c r="F31" s="14"/>
      <c r="G31" s="14"/>
      <c r="H31" s="15"/>
    </row>
    <row r="32" spans="1:8" x14ac:dyDescent="0.2">
      <c r="A32" s="17" t="s">
        <v>66</v>
      </c>
      <c r="B32" s="18"/>
      <c r="C32" s="18"/>
      <c r="D32" s="18"/>
      <c r="E32" s="18"/>
      <c r="F32" s="18"/>
      <c r="G32" s="18"/>
      <c r="H32" s="18"/>
    </row>
    <row r="33" spans="1:8" x14ac:dyDescent="0.2">
      <c r="A33" s="18"/>
      <c r="B33" s="18"/>
      <c r="C33" s="18"/>
      <c r="D33" s="18"/>
      <c r="E33" s="18"/>
      <c r="F33" s="18"/>
      <c r="G33" s="18"/>
      <c r="H33" s="18"/>
    </row>
    <row r="34" spans="1:8" x14ac:dyDescent="0.2">
      <c r="A34" s="18"/>
      <c r="B34" s="18"/>
      <c r="C34" s="18"/>
      <c r="D34" s="18"/>
      <c r="E34" s="18"/>
      <c r="F34" s="18"/>
      <c r="G34" s="18"/>
      <c r="H34" s="18"/>
    </row>
    <row r="35" spans="1:8" x14ac:dyDescent="0.2">
      <c r="A35" s="17" t="s">
        <v>67</v>
      </c>
      <c r="B35" s="18"/>
      <c r="C35" s="18"/>
      <c r="D35" s="18"/>
      <c r="E35" s="18"/>
      <c r="F35" s="18"/>
      <c r="G35" s="18"/>
      <c r="H35" s="18"/>
    </row>
    <row r="36" spans="1:8" x14ac:dyDescent="0.2">
      <c r="A36" s="18"/>
      <c r="B36" s="18"/>
      <c r="C36" s="18"/>
      <c r="D36" s="18"/>
      <c r="E36" s="18"/>
      <c r="F36" s="18"/>
      <c r="G36" s="18"/>
      <c r="H36" s="18"/>
    </row>
    <row r="37" spans="1:8" x14ac:dyDescent="0.2">
      <c r="A37" s="18"/>
      <c r="B37" s="18"/>
      <c r="C37" s="18"/>
      <c r="D37" s="18"/>
      <c r="E37" s="18"/>
      <c r="F37" s="18"/>
      <c r="G37" s="18"/>
      <c r="H37" s="18"/>
    </row>
    <row r="38" spans="1:8" x14ac:dyDescent="0.2">
      <c r="A38" s="16" t="s">
        <v>68</v>
      </c>
      <c r="B38" s="14"/>
      <c r="C38" s="14"/>
      <c r="D38" s="14"/>
      <c r="E38" s="14"/>
      <c r="F38" s="14"/>
      <c r="G38" s="14"/>
      <c r="H38" s="15"/>
    </row>
    <row r="39" spans="1:8" x14ac:dyDescent="0.2">
      <c r="A39" s="17" t="s">
        <v>69</v>
      </c>
      <c r="B39" s="18"/>
      <c r="C39" s="18"/>
      <c r="D39" s="18"/>
      <c r="E39" s="18"/>
      <c r="F39" s="18"/>
      <c r="G39" s="18"/>
      <c r="H39" s="18"/>
    </row>
    <row r="40" spans="1:8" x14ac:dyDescent="0.2">
      <c r="A40" s="18"/>
      <c r="B40" s="18"/>
      <c r="C40" s="18"/>
      <c r="D40" s="18"/>
      <c r="E40" s="18"/>
      <c r="F40" s="18"/>
      <c r="G40" s="18"/>
      <c r="H40" s="18"/>
    </row>
    <row r="41" spans="1:8" x14ac:dyDescent="0.2">
      <c r="A41" s="18"/>
      <c r="B41" s="18"/>
      <c r="C41" s="18"/>
      <c r="D41" s="18"/>
      <c r="E41" s="18"/>
      <c r="F41" s="18"/>
      <c r="G41" s="18"/>
      <c r="H41" s="18"/>
    </row>
    <row r="42" spans="1:8" x14ac:dyDescent="0.2">
      <c r="A42" s="18"/>
      <c r="B42" s="18"/>
      <c r="C42" s="18"/>
      <c r="D42" s="18"/>
      <c r="E42" s="18"/>
      <c r="F42" s="18"/>
      <c r="G42" s="18"/>
      <c r="H42" s="18"/>
    </row>
    <row r="43" spans="1:8" x14ac:dyDescent="0.2">
      <c r="A43" s="17" t="s">
        <v>70</v>
      </c>
      <c r="B43" s="18"/>
      <c r="C43" s="18"/>
      <c r="D43" s="18"/>
      <c r="E43" s="18"/>
      <c r="F43" s="18"/>
      <c r="G43" s="18"/>
      <c r="H43" s="18"/>
    </row>
    <row r="44" spans="1:8" x14ac:dyDescent="0.2">
      <c r="A44" s="18"/>
      <c r="B44" s="18"/>
      <c r="C44" s="18"/>
      <c r="D44" s="18"/>
      <c r="E44" s="18"/>
      <c r="F44" s="18"/>
      <c r="G44" s="18"/>
      <c r="H44" s="18"/>
    </row>
    <row r="46" spans="1:8" x14ac:dyDescent="0.2">
      <c r="A46" s="16" t="s">
        <v>71</v>
      </c>
      <c r="B46" s="14"/>
      <c r="C46" s="14"/>
      <c r="D46" s="14"/>
      <c r="E46" s="14"/>
      <c r="F46" s="14"/>
      <c r="G46" s="14"/>
      <c r="H46" s="15"/>
    </row>
    <row r="47" spans="1:8" x14ac:dyDescent="0.2">
      <c r="A47" s="17" t="s">
        <v>72</v>
      </c>
      <c r="B47" s="18"/>
      <c r="C47" s="18"/>
      <c r="D47" s="18"/>
      <c r="E47" s="18"/>
      <c r="F47" s="18"/>
      <c r="G47" s="18"/>
      <c r="H47" s="18"/>
    </row>
    <row r="48" spans="1:8" x14ac:dyDescent="0.2">
      <c r="A48" s="18"/>
      <c r="B48" s="18"/>
      <c r="C48" s="18"/>
      <c r="D48" s="18"/>
      <c r="E48" s="18"/>
      <c r="F48" s="18"/>
      <c r="G48" s="18"/>
      <c r="H48" s="18"/>
    </row>
    <row r="49" spans="1:8" x14ac:dyDescent="0.2">
      <c r="A49" s="18"/>
      <c r="B49" s="18"/>
      <c r="C49" s="18"/>
      <c r="D49" s="18"/>
      <c r="E49" s="18"/>
      <c r="F49" s="18"/>
      <c r="G49" s="18"/>
      <c r="H49" s="18"/>
    </row>
    <row r="50" spans="1:8" x14ac:dyDescent="0.2">
      <c r="A50" s="18"/>
      <c r="B50" s="18"/>
      <c r="C50" s="18"/>
      <c r="D50" s="18"/>
      <c r="E50" s="18"/>
      <c r="F50" s="18"/>
      <c r="G50" s="18"/>
      <c r="H50" s="18"/>
    </row>
    <row r="51" spans="1:8" x14ac:dyDescent="0.2">
      <c r="A51" s="17" t="s">
        <v>73</v>
      </c>
      <c r="B51" s="18"/>
      <c r="C51" s="18"/>
      <c r="D51" s="18"/>
      <c r="E51" s="18"/>
      <c r="F51" s="18"/>
      <c r="G51" s="18"/>
      <c r="H51" s="18"/>
    </row>
    <row r="52" spans="1:8" x14ac:dyDescent="0.2">
      <c r="A52" s="18"/>
      <c r="B52" s="18"/>
      <c r="C52" s="18"/>
      <c r="D52" s="18"/>
      <c r="E52" s="18"/>
      <c r="F52" s="18"/>
      <c r="G52" s="18"/>
      <c r="H52" s="18"/>
    </row>
    <row r="53" spans="1:8" x14ac:dyDescent="0.2">
      <c r="A53" s="18"/>
      <c r="B53" s="18"/>
      <c r="C53" s="18"/>
      <c r="D53" s="18"/>
      <c r="E53" s="18"/>
      <c r="F53" s="18"/>
      <c r="G53" s="18"/>
      <c r="H53" s="18"/>
    </row>
    <row r="54" spans="1:8" x14ac:dyDescent="0.2">
      <c r="A54" s="16" t="s">
        <v>44</v>
      </c>
      <c r="B54" s="14"/>
      <c r="C54" s="14"/>
      <c r="D54" s="14"/>
      <c r="E54" s="14"/>
      <c r="F54" s="14"/>
      <c r="G54" s="14"/>
      <c r="H54" s="15"/>
    </row>
    <row r="55" spans="1:8" x14ac:dyDescent="0.2">
      <c r="A55" s="20" t="s">
        <v>74</v>
      </c>
      <c r="B55" s="21"/>
      <c r="C55" s="21"/>
      <c r="D55" s="21"/>
      <c r="E55" s="21"/>
      <c r="F55" s="21"/>
      <c r="G55" s="21"/>
      <c r="H55" s="21"/>
    </row>
    <row r="56" spans="1:8" x14ac:dyDescent="0.2">
      <c r="A56" s="18"/>
      <c r="B56" s="18"/>
      <c r="C56" s="18"/>
      <c r="D56" s="18"/>
      <c r="E56" s="18"/>
      <c r="F56" s="18"/>
      <c r="G56" s="18"/>
      <c r="H56" s="18"/>
    </row>
    <row r="57" spans="1:8" x14ac:dyDescent="0.2">
      <c r="A57" s="18"/>
      <c r="B57" s="18"/>
      <c r="C57" s="18"/>
      <c r="D57" s="18"/>
      <c r="E57" s="18"/>
      <c r="F57" s="18"/>
      <c r="G57" s="18"/>
      <c r="H57" s="18"/>
    </row>
    <row r="58" spans="1:8" x14ac:dyDescent="0.2">
      <c r="A58" s="18"/>
      <c r="B58" s="18"/>
      <c r="C58" s="18"/>
      <c r="D58" s="18"/>
      <c r="E58" s="18"/>
      <c r="F58" s="18"/>
      <c r="G58" s="18"/>
      <c r="H58" s="18"/>
    </row>
    <row r="59" spans="1:8" x14ac:dyDescent="0.2">
      <c r="A59" s="18"/>
      <c r="B59" s="18"/>
      <c r="C59" s="18"/>
      <c r="D59" s="18"/>
      <c r="E59" s="18"/>
      <c r="F59" s="18"/>
      <c r="G59" s="18"/>
      <c r="H59" s="18"/>
    </row>
    <row r="60" spans="1:8" x14ac:dyDescent="0.2">
      <c r="A60" s="18"/>
      <c r="B60" s="18"/>
      <c r="C60" s="18"/>
      <c r="D60" s="18"/>
      <c r="E60" s="18"/>
      <c r="F60" s="18"/>
      <c r="G60" s="18"/>
      <c r="H60" s="18"/>
    </row>
    <row r="61" spans="1:8" x14ac:dyDescent="0.2">
      <c r="A61" s="18"/>
      <c r="B61" s="18"/>
      <c r="C61" s="18"/>
      <c r="D61" s="18"/>
      <c r="E61" s="18"/>
      <c r="F61" s="18"/>
      <c r="G61" s="18"/>
      <c r="H61" s="18"/>
    </row>
    <row r="62" spans="1:8" x14ac:dyDescent="0.2">
      <c r="A62" s="16" t="s">
        <v>75</v>
      </c>
      <c r="B62" s="14"/>
      <c r="C62" s="14"/>
      <c r="D62" s="14"/>
      <c r="E62" s="14"/>
      <c r="F62" s="14"/>
      <c r="G62" s="14"/>
      <c r="H62" s="15"/>
    </row>
    <row r="63" spans="1:8" x14ac:dyDescent="0.2">
      <c r="A63" s="17" t="s">
        <v>76</v>
      </c>
      <c r="B63" s="18"/>
      <c r="C63" s="18"/>
      <c r="D63" s="18"/>
      <c r="E63" s="18"/>
      <c r="F63" s="18"/>
      <c r="G63" s="18"/>
      <c r="H63" s="18"/>
    </row>
    <row r="64" spans="1:8" x14ac:dyDescent="0.2">
      <c r="A64" s="18"/>
      <c r="B64" s="18"/>
      <c r="C64" s="18"/>
      <c r="D64" s="18"/>
      <c r="E64" s="18"/>
      <c r="F64" s="18"/>
      <c r="G64" s="18"/>
      <c r="H64" s="18"/>
    </row>
  </sheetData>
  <mergeCells count="27">
    <mergeCell ref="A1:H2"/>
    <mergeCell ref="A22:H22"/>
    <mergeCell ref="A4:H4"/>
    <mergeCell ref="A62:H62"/>
    <mergeCell ref="A55:H61"/>
    <mergeCell ref="A38:H38"/>
    <mergeCell ref="A5:H7"/>
    <mergeCell ref="A32:H34"/>
    <mergeCell ref="A13:H13"/>
    <mergeCell ref="A31:H31"/>
    <mergeCell ref="A35:H37"/>
    <mergeCell ref="A51:H53"/>
    <mergeCell ref="A23:H24"/>
    <mergeCell ref="A54:H54"/>
    <mergeCell ref="A63:H64"/>
    <mergeCell ref="A46:H46"/>
    <mergeCell ref="A43:H44"/>
    <mergeCell ref="A47:H50"/>
    <mergeCell ref="A28:H29"/>
    <mergeCell ref="A39:H42"/>
    <mergeCell ref="A26:H27"/>
    <mergeCell ref="A19:H21"/>
    <mergeCell ref="A9:H11"/>
    <mergeCell ref="A17:H18"/>
    <mergeCell ref="A25:H25"/>
    <mergeCell ref="A15:H16"/>
    <mergeCell ref="A14: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8"/>
  <sheetViews>
    <sheetView zoomScale="75" workbookViewId="0">
      <pane ySplit="2" topLeftCell="A3" activePane="bottomLeft" state="frozen"/>
      <selection pane="bottomLeft" activeCell="C17" sqref="C17"/>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7" width="13" customWidth="1"/>
    <col min="8" max="8" width="16" customWidth="1"/>
    <col min="9" max="13" width="13" customWidth="1"/>
    <col min="14" max="14" width="53" customWidth="1"/>
    <col min="15" max="15" width="33" customWidth="1"/>
    <col min="16" max="16" width="85" customWidth="1"/>
  </cols>
  <sheetData>
    <row r="1" spans="1:16" ht="22" customHeight="1" x14ac:dyDescent="0.2">
      <c r="A1" s="13" t="s">
        <v>166</v>
      </c>
      <c r="B1" s="14"/>
      <c r="C1" s="14"/>
      <c r="D1" s="14"/>
      <c r="E1" s="14"/>
      <c r="F1" s="14"/>
      <c r="G1" s="14"/>
      <c r="H1" s="14"/>
      <c r="I1" s="14"/>
      <c r="J1" s="14"/>
      <c r="K1" s="14"/>
      <c r="L1" s="14"/>
      <c r="M1" s="14"/>
      <c r="N1" s="14"/>
      <c r="O1" s="14"/>
      <c r="P1" s="15"/>
    </row>
    <row r="2" spans="1:16" ht="67.75" customHeight="1" x14ac:dyDescent="0.2">
      <c r="A2" s="1" t="s">
        <v>1</v>
      </c>
      <c r="B2" s="1" t="s">
        <v>2</v>
      </c>
      <c r="C2" s="1" t="s">
        <v>3</v>
      </c>
      <c r="D2" s="1" t="s">
        <v>4</v>
      </c>
      <c r="E2" s="1" t="s">
        <v>5</v>
      </c>
      <c r="F2" s="1" t="s">
        <v>6</v>
      </c>
      <c r="G2" s="1" t="s">
        <v>7</v>
      </c>
      <c r="H2" s="1" t="s">
        <v>8</v>
      </c>
      <c r="I2" s="1" t="s">
        <v>10</v>
      </c>
      <c r="J2" s="1" t="s">
        <v>11</v>
      </c>
      <c r="K2" s="1" t="s">
        <v>12</v>
      </c>
      <c r="L2" s="1" t="s">
        <v>167</v>
      </c>
      <c r="M2" s="1" t="s">
        <v>13</v>
      </c>
      <c r="N2" s="1" t="s">
        <v>14</v>
      </c>
      <c r="O2" s="1" t="s">
        <v>15</v>
      </c>
      <c r="P2" s="1" t="s">
        <v>16</v>
      </c>
    </row>
    <row r="3" spans="1:16" ht="18" customHeight="1" x14ac:dyDescent="0.2">
      <c r="A3" s="2" t="s">
        <v>168</v>
      </c>
      <c r="B3" s="2" t="s">
        <v>18</v>
      </c>
      <c r="C3" s="3">
        <v>602000</v>
      </c>
      <c r="D3" s="2" t="s">
        <v>19</v>
      </c>
      <c r="E3" s="3">
        <v>74000</v>
      </c>
      <c r="F3" s="12">
        <v>1</v>
      </c>
      <c r="G3" s="3">
        <f>ROUND(E3*F3,-3)</f>
        <v>74000</v>
      </c>
      <c r="H3" s="9">
        <v>0.215</v>
      </c>
      <c r="I3" s="3">
        <f>ROUND(H3*C3,-3)</f>
        <v>129000</v>
      </c>
      <c r="J3" s="12">
        <v>1</v>
      </c>
      <c r="K3" s="5">
        <v>82.97</v>
      </c>
      <c r="L3" s="5">
        <v>0.06</v>
      </c>
      <c r="M3" s="5">
        <f>ROUND(K3*F3*(1-J3)+L3,2)</f>
        <v>0.06</v>
      </c>
      <c r="N3" s="2" t="s">
        <v>169</v>
      </c>
      <c r="O3" s="2" t="s">
        <v>94</v>
      </c>
      <c r="P3" s="2" t="s">
        <v>170</v>
      </c>
    </row>
    <row r="4" spans="1:16" ht="18" customHeight="1" x14ac:dyDescent="0.2">
      <c r="A4" s="2" t="s">
        <v>168</v>
      </c>
      <c r="B4" s="2" t="s">
        <v>23</v>
      </c>
      <c r="C4" s="3">
        <v>1140000</v>
      </c>
      <c r="D4" s="2" t="s">
        <v>24</v>
      </c>
      <c r="E4" s="3">
        <v>641000</v>
      </c>
      <c r="F4" s="12">
        <v>1</v>
      </c>
      <c r="G4" s="3">
        <f>ROUND(E4*F4,-3)</f>
        <v>641000</v>
      </c>
      <c r="H4" s="9">
        <v>0.49199999999999999</v>
      </c>
      <c r="I4" s="3">
        <f>ROUND(H4*C4,-3)</f>
        <v>561000</v>
      </c>
      <c r="J4" s="12">
        <v>0.87549999999999994</v>
      </c>
      <c r="K4" s="5">
        <v>82.97</v>
      </c>
      <c r="L4" s="5">
        <v>0.18</v>
      </c>
      <c r="M4" s="5">
        <f>ROUND(K4*F4*(1-J4)+L4,2)</f>
        <v>10.51</v>
      </c>
      <c r="N4" s="2" t="s">
        <v>169</v>
      </c>
      <c r="O4" s="2" t="s">
        <v>94</v>
      </c>
      <c r="P4" s="2" t="s">
        <v>170</v>
      </c>
    </row>
    <row r="5" spans="1:16" ht="18" customHeight="1" x14ac:dyDescent="0.2">
      <c r="A5" s="2" t="s">
        <v>168</v>
      </c>
      <c r="B5" s="2" t="s">
        <v>26</v>
      </c>
      <c r="C5" s="3">
        <v>1309000</v>
      </c>
      <c r="D5" s="2" t="s">
        <v>27</v>
      </c>
      <c r="E5" s="3">
        <v>2343000</v>
      </c>
      <c r="F5" s="12">
        <v>1</v>
      </c>
      <c r="G5" s="3">
        <f>ROUND(E5*F5,-3)</f>
        <v>2343000</v>
      </c>
      <c r="H5" s="9">
        <v>1.464</v>
      </c>
      <c r="I5" s="3">
        <f>ROUND(H5*C5,-3)</f>
        <v>1916000</v>
      </c>
      <c r="J5" s="12">
        <v>0.81830000000000003</v>
      </c>
      <c r="K5" s="5">
        <v>82.97</v>
      </c>
      <c r="L5" s="5">
        <v>0.15</v>
      </c>
      <c r="M5" s="5">
        <f>ROUND(K5*F5*(1-J5)+L5,2)</f>
        <v>15.23</v>
      </c>
      <c r="N5" s="2" t="s">
        <v>169</v>
      </c>
      <c r="O5" s="2" t="s">
        <v>94</v>
      </c>
      <c r="P5" s="2" t="s">
        <v>170</v>
      </c>
    </row>
    <row r="6" spans="1:16" ht="16" customHeight="1" x14ac:dyDescent="0.2">
      <c r="A6" s="2" t="s">
        <v>168</v>
      </c>
      <c r="B6" s="2" t="s">
        <v>29</v>
      </c>
      <c r="C6" s="3">
        <v>416000</v>
      </c>
      <c r="D6" s="2" t="s">
        <v>30</v>
      </c>
      <c r="E6" s="3">
        <v>263000</v>
      </c>
      <c r="F6" s="12">
        <v>1</v>
      </c>
      <c r="G6" s="3">
        <f>ROUND(E6*F6,-3)</f>
        <v>263000</v>
      </c>
      <c r="H6" s="9">
        <v>1.57</v>
      </c>
      <c r="I6" s="3">
        <f>ROUND(H6*C6,-3)</f>
        <v>653000</v>
      </c>
      <c r="J6" s="12">
        <v>1</v>
      </c>
      <c r="K6" s="5">
        <v>82.97</v>
      </c>
      <c r="L6" s="5">
        <v>2.2599999999999998</v>
      </c>
      <c r="M6" s="5">
        <f>ROUND(K6*F6*(1-J6)+L6,2)</f>
        <v>2.2599999999999998</v>
      </c>
      <c r="N6" s="2" t="s">
        <v>169</v>
      </c>
      <c r="O6" s="2" t="s">
        <v>94</v>
      </c>
      <c r="P6" s="2" t="s">
        <v>170</v>
      </c>
    </row>
    <row r="7" spans="1:16" ht="20" customHeight="1" x14ac:dyDescent="0.2">
      <c r="A7" s="2" t="s">
        <v>168</v>
      </c>
      <c r="B7" s="2" t="s">
        <v>32</v>
      </c>
      <c r="C7" s="6">
        <v>157</v>
      </c>
      <c r="D7" s="2" t="s">
        <v>33</v>
      </c>
      <c r="E7" s="3">
        <v>931000</v>
      </c>
      <c r="F7" s="12">
        <v>0.61439999999999995</v>
      </c>
      <c r="G7" s="3">
        <f>ROUND(E7*F7,-3)</f>
        <v>572000</v>
      </c>
      <c r="H7" s="4"/>
      <c r="I7" s="3">
        <f>ROUND(0,-3)</f>
        <v>0</v>
      </c>
      <c r="J7" s="12">
        <v>0</v>
      </c>
      <c r="K7" s="5">
        <v>82.97</v>
      </c>
      <c r="L7" s="5">
        <v>1.97</v>
      </c>
      <c r="M7" s="5">
        <f>ROUND(K7*F7*(1-J7)+L7,2)</f>
        <v>52.95</v>
      </c>
      <c r="N7" s="2" t="s">
        <v>112</v>
      </c>
      <c r="O7" s="2" t="s">
        <v>113</v>
      </c>
      <c r="P7" s="2" t="s">
        <v>170</v>
      </c>
    </row>
    <row r="9" spans="1:16" ht="16" customHeight="1" x14ac:dyDescent="0.2">
      <c r="A9" s="16" t="s">
        <v>35</v>
      </c>
      <c r="B9" s="14"/>
      <c r="C9" s="14"/>
      <c r="D9" s="14"/>
      <c r="E9" s="14"/>
      <c r="F9" s="14"/>
      <c r="G9" s="14"/>
      <c r="H9" s="14"/>
      <c r="I9" s="14"/>
      <c r="J9" s="14"/>
      <c r="K9" s="14"/>
      <c r="L9" s="14"/>
      <c r="M9" s="14"/>
      <c r="N9" s="14"/>
      <c r="O9" s="14"/>
      <c r="P9" s="15"/>
    </row>
    <row r="10" spans="1:16" x14ac:dyDescent="0.2">
      <c r="A10" s="7" t="s">
        <v>171</v>
      </c>
    </row>
    <row r="11" spans="1:16" x14ac:dyDescent="0.2">
      <c r="A11" s="7" t="s">
        <v>172</v>
      </c>
    </row>
    <row r="12" spans="1:16" x14ac:dyDescent="0.2">
      <c r="A12" s="7" t="s">
        <v>173</v>
      </c>
    </row>
    <row r="13" spans="1:16" x14ac:dyDescent="0.2">
      <c r="A13" s="7" t="s">
        <v>174</v>
      </c>
    </row>
    <row r="14" spans="1:16" ht="20" customHeight="1" x14ac:dyDescent="0.2">
      <c r="A14" s="7" t="s">
        <v>175</v>
      </c>
    </row>
    <row r="15" spans="1:16" ht="16" customHeight="1" x14ac:dyDescent="0.2">
      <c r="A15" s="7" t="s">
        <v>176</v>
      </c>
    </row>
    <row r="16" spans="1:16" ht="20" customHeight="1" x14ac:dyDescent="0.2">
      <c r="A16" s="7" t="s">
        <v>177</v>
      </c>
    </row>
    <row r="17" spans="1:16" ht="16" customHeight="1" x14ac:dyDescent="0.2">
      <c r="A17" s="7" t="s">
        <v>178</v>
      </c>
    </row>
    <row r="18" spans="1:16" ht="16" customHeight="1" x14ac:dyDescent="0.2">
      <c r="A18" s="7" t="s">
        <v>179</v>
      </c>
    </row>
    <row r="20" spans="1:16" ht="16" customHeight="1" x14ac:dyDescent="0.2">
      <c r="A20" s="16" t="s">
        <v>44</v>
      </c>
      <c r="B20" s="14"/>
      <c r="C20" s="14"/>
      <c r="D20" s="14"/>
      <c r="E20" s="14"/>
      <c r="F20" s="14"/>
      <c r="G20" s="14"/>
      <c r="H20" s="14"/>
      <c r="I20" s="14"/>
      <c r="J20" s="14"/>
      <c r="K20" s="14"/>
      <c r="L20" s="14"/>
      <c r="M20" s="14"/>
      <c r="N20" s="14"/>
      <c r="O20" s="14"/>
      <c r="P20" s="15"/>
    </row>
    <row r="21" spans="1:16" x14ac:dyDescent="0.2">
      <c r="A21" s="7" t="s">
        <v>45</v>
      </c>
    </row>
    <row r="22" spans="1:16" x14ac:dyDescent="0.2">
      <c r="A22" s="7" t="s">
        <v>180</v>
      </c>
    </row>
    <row r="23" spans="1:16" x14ac:dyDescent="0.2">
      <c r="A23" s="7" t="s">
        <v>181</v>
      </c>
    </row>
    <row r="24" spans="1:16" x14ac:dyDescent="0.2">
      <c r="A24" s="7" t="s">
        <v>182</v>
      </c>
    </row>
    <row r="25" spans="1:16" x14ac:dyDescent="0.2">
      <c r="A25" s="7" t="s">
        <v>183</v>
      </c>
    </row>
    <row r="26" spans="1:16" x14ac:dyDescent="0.2">
      <c r="A26" s="7" t="s">
        <v>184</v>
      </c>
    </row>
    <row r="27" spans="1:16" x14ac:dyDescent="0.2">
      <c r="A27" s="7" t="s">
        <v>185</v>
      </c>
    </row>
    <row r="28" spans="1:16" x14ac:dyDescent="0.2">
      <c r="A28" s="7" t="s">
        <v>186</v>
      </c>
    </row>
  </sheetData>
  <mergeCells count="3">
    <mergeCell ref="A1:P1"/>
    <mergeCell ref="A9:P9"/>
    <mergeCell ref="A20:P20"/>
  </mergeCells>
  <hyperlinks>
    <hyperlink ref="A22" r:id="rId1" xr:uid="{00000000-0004-0000-0900-000000000000}"/>
    <hyperlink ref="A23" r:id="rId2" xr:uid="{00000000-0004-0000-0900-000001000000}"/>
    <hyperlink ref="A26" r:id="rId3" xr:uid="{00000000-0004-0000-0900-000002000000}"/>
  </hyperlinks>
  <pageMargins left="0.75" right="0.75" top="1" bottom="1" header="0.5" footer="0.5"/>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8"/>
  <sheetViews>
    <sheetView workbookViewId="0">
      <pane ySplit="2" topLeftCell="A3" activePane="bottomLeft" state="frozen"/>
      <selection pane="bottomLeft" activeCell="A11" sqref="A11"/>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9" width="13" customWidth="1"/>
    <col min="10" max="10" width="85" customWidth="1"/>
  </cols>
  <sheetData>
    <row r="1" spans="1:10" ht="22" customHeight="1" x14ac:dyDescent="0.2">
      <c r="A1" s="13" t="s">
        <v>187</v>
      </c>
      <c r="B1" s="14"/>
      <c r="C1" s="14"/>
      <c r="D1" s="14"/>
      <c r="E1" s="14"/>
      <c r="F1" s="14"/>
      <c r="G1" s="14"/>
      <c r="H1" s="14"/>
      <c r="I1" s="14"/>
      <c r="J1" s="15"/>
    </row>
    <row r="2" spans="1:10" ht="50" customHeight="1" x14ac:dyDescent="0.2">
      <c r="A2" s="1" t="s">
        <v>1</v>
      </c>
      <c r="B2" s="1" t="s">
        <v>2</v>
      </c>
      <c r="C2" s="1" t="s">
        <v>3</v>
      </c>
      <c r="D2" s="1" t="s">
        <v>4</v>
      </c>
      <c r="E2" s="1" t="s">
        <v>5</v>
      </c>
      <c r="F2" s="1" t="s">
        <v>6</v>
      </c>
      <c r="G2" s="1" t="s">
        <v>11</v>
      </c>
      <c r="H2" s="1" t="s">
        <v>12</v>
      </c>
      <c r="I2" s="1" t="s">
        <v>13</v>
      </c>
      <c r="J2" s="1" t="s">
        <v>16</v>
      </c>
    </row>
    <row r="3" spans="1:10" ht="18" customHeight="1" x14ac:dyDescent="0.2">
      <c r="A3" s="2" t="s">
        <v>188</v>
      </c>
      <c r="B3" s="2" t="s">
        <v>18</v>
      </c>
      <c r="C3" s="3">
        <v>813000</v>
      </c>
      <c r="D3" s="2" t="s">
        <v>19</v>
      </c>
      <c r="E3" s="3">
        <v>131000</v>
      </c>
      <c r="F3" s="12">
        <v>1</v>
      </c>
      <c r="G3" s="12">
        <v>0</v>
      </c>
      <c r="H3" s="5">
        <v>19.12</v>
      </c>
      <c r="I3" s="5">
        <f>ROUND(H3*F3*(1-G3),2)</f>
        <v>19.12</v>
      </c>
      <c r="J3" s="2" t="s">
        <v>22</v>
      </c>
    </row>
    <row r="4" spans="1:10" ht="18" customHeight="1" x14ac:dyDescent="0.2">
      <c r="A4" s="2" t="s">
        <v>188</v>
      </c>
      <c r="B4" s="2" t="s">
        <v>32</v>
      </c>
      <c r="C4" s="6"/>
      <c r="D4" s="2"/>
      <c r="E4" s="3">
        <v>22420000</v>
      </c>
      <c r="F4" s="12">
        <v>1</v>
      </c>
      <c r="G4" s="12">
        <v>0</v>
      </c>
      <c r="H4" s="5">
        <v>19.12</v>
      </c>
      <c r="I4" s="5">
        <f>ROUND(H4*F4*(1-G4),2)</f>
        <v>19.12</v>
      </c>
      <c r="J4" s="2" t="s">
        <v>22</v>
      </c>
    </row>
    <row r="6" spans="1:10" ht="20" customHeight="1" x14ac:dyDescent="0.2">
      <c r="A6" s="16" t="s">
        <v>35</v>
      </c>
      <c r="B6" s="14"/>
      <c r="C6" s="14"/>
      <c r="D6" s="14"/>
      <c r="E6" s="14"/>
      <c r="F6" s="14"/>
      <c r="G6" s="14"/>
      <c r="H6" s="14"/>
      <c r="I6" s="14"/>
      <c r="J6" s="15"/>
    </row>
    <row r="7" spans="1:10" x14ac:dyDescent="0.2">
      <c r="A7" s="7" t="s">
        <v>79</v>
      </c>
    </row>
    <row r="8" spans="1:10" x14ac:dyDescent="0.2">
      <c r="A8" s="7" t="s">
        <v>189</v>
      </c>
    </row>
    <row r="9" spans="1:10" x14ac:dyDescent="0.2">
      <c r="A9" s="7" t="s">
        <v>149</v>
      </c>
    </row>
    <row r="10" spans="1:10" x14ac:dyDescent="0.2">
      <c r="A10" s="7" t="s">
        <v>190</v>
      </c>
    </row>
    <row r="11" spans="1:10" x14ac:dyDescent="0.2">
      <c r="A11" s="7" t="s">
        <v>83</v>
      </c>
    </row>
    <row r="12" spans="1:10" ht="20" customHeight="1" x14ac:dyDescent="0.2"/>
    <row r="13" spans="1:10" ht="16" customHeight="1" x14ac:dyDescent="0.2">
      <c r="A13" s="16" t="s">
        <v>44</v>
      </c>
      <c r="B13" s="14"/>
      <c r="C13" s="14"/>
      <c r="D13" s="14"/>
      <c r="E13" s="14"/>
      <c r="F13" s="14"/>
      <c r="G13" s="14"/>
      <c r="H13" s="14"/>
      <c r="I13" s="14"/>
      <c r="J13" s="15"/>
    </row>
    <row r="14" spans="1:10" ht="20" customHeight="1" x14ac:dyDescent="0.2">
      <c r="A14" s="7" t="s">
        <v>45</v>
      </c>
    </row>
    <row r="15" spans="1:10" x14ac:dyDescent="0.2">
      <c r="A15" s="7" t="s">
        <v>191</v>
      </c>
    </row>
    <row r="16" spans="1:10" x14ac:dyDescent="0.2">
      <c r="A16" s="7" t="s">
        <v>192</v>
      </c>
    </row>
    <row r="17" spans="1:1" x14ac:dyDescent="0.2">
      <c r="A17" s="7" t="s">
        <v>154</v>
      </c>
    </row>
    <row r="18" spans="1:1" x14ac:dyDescent="0.2">
      <c r="A18" s="7"/>
    </row>
  </sheetData>
  <mergeCells count="3">
    <mergeCell ref="A6:J6"/>
    <mergeCell ref="A1:J1"/>
    <mergeCell ref="A13:J13"/>
  </mergeCells>
  <pageMargins left="0.75" right="0.75" top="1" bottom="1" header="0.5" footer="0.5"/>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6"/>
  <sheetViews>
    <sheetView topLeftCell="E1" workbookViewId="0">
      <pane ySplit="2" topLeftCell="A3" activePane="bottomLeft" state="frozen"/>
      <selection pane="bottomLeft" activeCell="S13" sqref="S13"/>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5.6640625" customWidth="1"/>
    <col min="8" max="8" width="22.5" customWidth="1"/>
    <col min="9" max="9" width="17.1640625" customWidth="1"/>
    <col min="10" max="14" width="13" customWidth="1"/>
    <col min="15" max="15" width="22" customWidth="1"/>
    <col min="16" max="16" width="33" customWidth="1"/>
    <col min="17" max="17" width="106" customWidth="1"/>
  </cols>
  <sheetData>
    <row r="1" spans="1:17" ht="22" customHeight="1" x14ac:dyDescent="0.2">
      <c r="A1" s="13" t="s">
        <v>193</v>
      </c>
      <c r="B1" s="14"/>
      <c r="C1" s="14"/>
      <c r="D1" s="14"/>
      <c r="E1" s="14"/>
      <c r="F1" s="14"/>
      <c r="G1" s="14"/>
      <c r="H1" s="14"/>
      <c r="I1" s="14"/>
      <c r="J1" s="14"/>
      <c r="K1" s="14"/>
      <c r="L1" s="14"/>
      <c r="M1" s="14"/>
      <c r="N1" s="14"/>
      <c r="O1" s="14"/>
      <c r="P1" s="14"/>
      <c r="Q1" s="15"/>
    </row>
    <row r="2" spans="1:17" ht="67.75" customHeight="1" x14ac:dyDescent="0.2">
      <c r="A2" s="1" t="s">
        <v>1</v>
      </c>
      <c r="B2" s="1" t="s">
        <v>2</v>
      </c>
      <c r="C2" s="1" t="s">
        <v>3</v>
      </c>
      <c r="D2" s="1" t="s">
        <v>4</v>
      </c>
      <c r="E2" s="1" t="s">
        <v>5</v>
      </c>
      <c r="F2" s="1" t="s">
        <v>6</v>
      </c>
      <c r="G2" s="1" t="s">
        <v>8</v>
      </c>
      <c r="H2" s="1" t="s">
        <v>9</v>
      </c>
      <c r="I2" s="1" t="s">
        <v>109</v>
      </c>
      <c r="J2" s="1" t="s">
        <v>10</v>
      </c>
      <c r="K2" s="1" t="s">
        <v>11</v>
      </c>
      <c r="L2" s="1" t="s">
        <v>12</v>
      </c>
      <c r="M2" s="1" t="s">
        <v>167</v>
      </c>
      <c r="N2" s="1" t="s">
        <v>13</v>
      </c>
      <c r="O2" s="1" t="s">
        <v>14</v>
      </c>
      <c r="P2" s="1" t="s">
        <v>15</v>
      </c>
      <c r="Q2" s="1" t="s">
        <v>16</v>
      </c>
    </row>
    <row r="3" spans="1:17" ht="18" customHeight="1" x14ac:dyDescent="0.2">
      <c r="A3" s="2" t="s">
        <v>193</v>
      </c>
      <c r="B3" s="2" t="s">
        <v>18</v>
      </c>
      <c r="C3" s="3">
        <v>3588000</v>
      </c>
      <c r="D3" s="2" t="s">
        <v>19</v>
      </c>
      <c r="E3" s="3">
        <v>2831000</v>
      </c>
      <c r="F3" s="12">
        <v>1</v>
      </c>
      <c r="G3" s="9">
        <v>0.26800000000000002</v>
      </c>
      <c r="H3" s="8">
        <v>204000</v>
      </c>
      <c r="I3" s="8">
        <v>2238000</v>
      </c>
      <c r="J3" s="3">
        <f>ROUND(G3*H3+I3,-3)</f>
        <v>2293000</v>
      </c>
      <c r="K3" s="12">
        <v>0.81</v>
      </c>
      <c r="L3" s="5">
        <v>62.36</v>
      </c>
      <c r="M3" s="5">
        <v>0</v>
      </c>
      <c r="N3" s="5">
        <f>ROUND(L3*F3*(1-K3)+M3,2)</f>
        <v>11.85</v>
      </c>
      <c r="O3" s="2" t="s">
        <v>110</v>
      </c>
      <c r="P3" s="2" t="s">
        <v>111</v>
      </c>
      <c r="Q3" s="2" t="s">
        <v>170</v>
      </c>
    </row>
    <row r="4" spans="1:17" ht="18" customHeight="1" x14ac:dyDescent="0.2">
      <c r="A4" s="2" t="s">
        <v>193</v>
      </c>
      <c r="B4" s="2" t="s">
        <v>23</v>
      </c>
      <c r="C4" s="3">
        <v>5655000</v>
      </c>
      <c r="D4" s="2" t="s">
        <v>24</v>
      </c>
      <c r="E4" s="3">
        <v>3123000</v>
      </c>
      <c r="F4" s="12">
        <v>1</v>
      </c>
      <c r="G4" s="9">
        <v>0.49199999999999999</v>
      </c>
      <c r="H4" s="8">
        <v>5655000</v>
      </c>
      <c r="I4" s="8"/>
      <c r="J4" s="3">
        <f>ROUND(G4*H4,-3)</f>
        <v>2782000</v>
      </c>
      <c r="K4" s="12">
        <v>0.7873</v>
      </c>
      <c r="L4" s="5">
        <v>62.36</v>
      </c>
      <c r="M4" s="5">
        <v>0</v>
      </c>
      <c r="N4" s="5">
        <f>ROUND(L4*F4*(1-K4)+M4,2)</f>
        <v>13.26</v>
      </c>
      <c r="O4" s="2" t="s">
        <v>93</v>
      </c>
      <c r="P4" s="2" t="s">
        <v>21</v>
      </c>
      <c r="Q4" s="2" t="s">
        <v>170</v>
      </c>
    </row>
    <row r="5" spans="1:17" ht="18" customHeight="1" x14ac:dyDescent="0.2">
      <c r="A5" s="2" t="s">
        <v>193</v>
      </c>
      <c r="B5" s="2" t="s">
        <v>26</v>
      </c>
      <c r="C5" s="3">
        <v>31000</v>
      </c>
      <c r="D5" s="2" t="s">
        <v>27</v>
      </c>
      <c r="E5" s="3">
        <v>91000</v>
      </c>
      <c r="F5" s="12">
        <v>1</v>
      </c>
      <c r="G5" s="9"/>
      <c r="H5" s="8"/>
      <c r="I5" s="8">
        <v>45000</v>
      </c>
      <c r="J5" s="3">
        <f>ROUND(I5,-3)</f>
        <v>45000</v>
      </c>
      <c r="K5" s="12">
        <v>0.49780000000000002</v>
      </c>
      <c r="L5" s="5">
        <v>62.36</v>
      </c>
      <c r="M5" s="5">
        <v>0</v>
      </c>
      <c r="N5" s="5">
        <f>ROUND(L5*F5*(1-K5)+M5,2)</f>
        <v>31.32</v>
      </c>
      <c r="O5" s="2" t="s">
        <v>129</v>
      </c>
      <c r="P5" s="2" t="s">
        <v>130</v>
      </c>
      <c r="Q5" s="2" t="s">
        <v>170</v>
      </c>
    </row>
    <row r="6" spans="1:17" ht="18" customHeight="1" x14ac:dyDescent="0.2">
      <c r="A6" s="2" t="s">
        <v>193</v>
      </c>
      <c r="B6" s="2" t="s">
        <v>32</v>
      </c>
      <c r="C6" s="6">
        <v>290</v>
      </c>
      <c r="D6" s="2" t="s">
        <v>33</v>
      </c>
      <c r="E6" s="3">
        <v>30250000</v>
      </c>
      <c r="F6" s="12">
        <v>1</v>
      </c>
      <c r="G6" s="9"/>
      <c r="H6" s="8"/>
      <c r="I6" s="8">
        <v>22000</v>
      </c>
      <c r="J6" s="3">
        <f>ROUND(I6,-3)</f>
        <v>22000</v>
      </c>
      <c r="K6" s="12">
        <v>7.3999999999999999E-4</v>
      </c>
      <c r="L6" s="5">
        <v>62.36</v>
      </c>
      <c r="M6" s="5">
        <v>23.7</v>
      </c>
      <c r="N6" s="5">
        <f>ROUND(L6*F6*(1-K6)+M6,2)</f>
        <v>86.01</v>
      </c>
      <c r="O6" s="2" t="s">
        <v>194</v>
      </c>
      <c r="P6" s="2" t="s">
        <v>130</v>
      </c>
      <c r="Q6" s="2" t="s">
        <v>170</v>
      </c>
    </row>
    <row r="8" spans="1:17" ht="20" customHeight="1" x14ac:dyDescent="0.2">
      <c r="A8" s="16" t="s">
        <v>35</v>
      </c>
      <c r="B8" s="14"/>
      <c r="C8" s="14"/>
      <c r="D8" s="14"/>
      <c r="E8" s="14"/>
      <c r="F8" s="14"/>
      <c r="G8" s="14"/>
      <c r="H8" s="14"/>
      <c r="I8" s="14"/>
      <c r="J8" s="14"/>
      <c r="K8" s="14"/>
      <c r="L8" s="14"/>
      <c r="M8" s="14"/>
      <c r="N8" s="14"/>
      <c r="O8" s="14"/>
      <c r="P8" s="14"/>
      <c r="Q8" s="15"/>
    </row>
    <row r="9" spans="1:17" x14ac:dyDescent="0.2">
      <c r="A9" s="7" t="s">
        <v>79</v>
      </c>
    </row>
    <row r="10" spans="1:17" x14ac:dyDescent="0.2">
      <c r="A10" s="7" t="s">
        <v>195</v>
      </c>
    </row>
    <row r="11" spans="1:17" x14ac:dyDescent="0.2">
      <c r="A11" s="7" t="s">
        <v>115</v>
      </c>
    </row>
    <row r="12" spans="1:17" x14ac:dyDescent="0.2">
      <c r="A12" s="7" t="s">
        <v>97</v>
      </c>
    </row>
    <row r="13" spans="1:17" x14ac:dyDescent="0.2">
      <c r="A13" s="7" t="s">
        <v>196</v>
      </c>
    </row>
    <row r="14" spans="1:17" x14ac:dyDescent="0.2">
      <c r="A14" s="7" t="s">
        <v>99</v>
      </c>
    </row>
    <row r="15" spans="1:17" ht="20" customHeight="1" x14ac:dyDescent="0.2"/>
    <row r="16" spans="1:17" ht="20" customHeight="1" x14ac:dyDescent="0.2">
      <c r="A16" s="16" t="s">
        <v>44</v>
      </c>
      <c r="B16" s="14"/>
      <c r="C16" s="14"/>
      <c r="D16" s="14"/>
      <c r="E16" s="14"/>
      <c r="F16" s="14"/>
      <c r="G16" s="14"/>
      <c r="H16" s="14"/>
      <c r="I16" s="14"/>
      <c r="J16" s="14"/>
      <c r="K16" s="14"/>
      <c r="L16" s="14"/>
      <c r="M16" s="14"/>
      <c r="N16" s="14"/>
      <c r="O16" s="14"/>
      <c r="P16" s="14"/>
      <c r="Q16" s="15"/>
    </row>
    <row r="17" spans="1:1" x14ac:dyDescent="0.2">
      <c r="A17" s="7" t="s">
        <v>45</v>
      </c>
    </row>
    <row r="18" spans="1:1" x14ac:dyDescent="0.2">
      <c r="A18" s="7" t="s">
        <v>197</v>
      </c>
    </row>
    <row r="19" spans="1:1" x14ac:dyDescent="0.2">
      <c r="A19" s="7" t="s">
        <v>198</v>
      </c>
    </row>
    <row r="20" spans="1:1" x14ac:dyDescent="0.2">
      <c r="A20" s="7" t="s">
        <v>119</v>
      </c>
    </row>
    <row r="21" spans="1:1" x14ac:dyDescent="0.2">
      <c r="A21" s="7" t="s">
        <v>199</v>
      </c>
    </row>
    <row r="22" spans="1:1" x14ac:dyDescent="0.2">
      <c r="A22" s="7" t="s">
        <v>200</v>
      </c>
    </row>
    <row r="23" spans="1:1" x14ac:dyDescent="0.2">
      <c r="A23" s="7" t="s">
        <v>201</v>
      </c>
    </row>
    <row r="24" spans="1:1" x14ac:dyDescent="0.2">
      <c r="A24" s="7" t="s">
        <v>202</v>
      </c>
    </row>
    <row r="25" spans="1:1" x14ac:dyDescent="0.2">
      <c r="A25" s="7" t="s">
        <v>107</v>
      </c>
    </row>
    <row r="26" spans="1:1" x14ac:dyDescent="0.2">
      <c r="A26" s="7"/>
    </row>
  </sheetData>
  <mergeCells count="3">
    <mergeCell ref="A8:Q8"/>
    <mergeCell ref="A16:Q16"/>
    <mergeCell ref="A1:Q1"/>
  </mergeCells>
  <hyperlinks>
    <hyperlink ref="A18" r:id="rId1" xr:uid="{00000000-0004-0000-0B00-000000000000}"/>
    <hyperlink ref="A19" r:id="rId2" xr:uid="{00000000-0004-0000-0B00-000001000000}"/>
    <hyperlink ref="A20" r:id="rId3" xr:uid="{00000000-0004-0000-0B00-000002000000}"/>
    <hyperlink ref="A23" r:id="rId4" xr:uid="{00000000-0004-0000-0B00-000003000000}"/>
    <hyperlink ref="A24" r:id="rId5" xr:uid="{00000000-0004-0000-0B00-000004000000}"/>
  </hyperlinks>
  <pageMargins left="0.75" right="0.75" top="1" bottom="1" header="0.5" footer="0.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9"/>
  <sheetViews>
    <sheetView zoomScale="125" workbookViewId="0">
      <pane ySplit="2" topLeftCell="A3" activePane="bottomLeft" state="frozen"/>
      <selection pane="bottomLeft" activeCell="A9" sqref="A9:P9"/>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4.6640625" customWidth="1"/>
    <col min="8" max="8" width="16.5" customWidth="1"/>
    <col min="9" max="9" width="17.6640625" customWidth="1"/>
    <col min="10" max="13" width="13" customWidth="1"/>
    <col min="14" max="14" width="73" customWidth="1"/>
    <col min="15" max="15" width="57" customWidth="1"/>
    <col min="16" max="16" width="85" customWidth="1"/>
    <col min="17" max="17" width="116" customWidth="1"/>
  </cols>
  <sheetData>
    <row r="1" spans="1:16" ht="22" customHeight="1" x14ac:dyDescent="0.2">
      <c r="A1" s="13" t="s">
        <v>0</v>
      </c>
      <c r="B1" s="14"/>
      <c r="C1" s="14"/>
      <c r="D1" s="14"/>
      <c r="E1" s="14"/>
      <c r="F1" s="14"/>
      <c r="G1" s="14"/>
      <c r="H1" s="14"/>
      <c r="I1" s="14"/>
      <c r="J1" s="14"/>
      <c r="K1" s="14"/>
      <c r="L1" s="14"/>
      <c r="M1" s="14"/>
      <c r="N1" s="14"/>
      <c r="O1" s="14"/>
      <c r="P1" s="15"/>
    </row>
    <row r="2" spans="1:16" ht="67.75" customHeight="1"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row>
    <row r="3" spans="1:16" ht="18" customHeight="1" x14ac:dyDescent="0.2">
      <c r="A3" s="2" t="s">
        <v>17</v>
      </c>
      <c r="B3" s="2" t="s">
        <v>18</v>
      </c>
      <c r="C3" s="3">
        <v>10590000</v>
      </c>
      <c r="D3" s="2" t="s">
        <v>19</v>
      </c>
      <c r="E3" s="3">
        <v>11380000</v>
      </c>
      <c r="F3" s="12">
        <v>0.98970000000000002</v>
      </c>
      <c r="G3" s="3">
        <f>ROUND(E3*F3,-4)</f>
        <v>11260000</v>
      </c>
      <c r="H3" s="9">
        <v>0.9869</v>
      </c>
      <c r="I3" s="8">
        <v>9880000</v>
      </c>
      <c r="J3" s="3">
        <f>ROUND(H3*I3,-3)</f>
        <v>9751000</v>
      </c>
      <c r="K3" s="12">
        <v>0.85289999999999999</v>
      </c>
      <c r="L3" s="5">
        <v>55.14</v>
      </c>
      <c r="M3" s="5">
        <f>ROUND(L3*F3*(1-K3),2)</f>
        <v>8.0299999999999994</v>
      </c>
      <c r="N3" s="2" t="s">
        <v>20</v>
      </c>
      <c r="O3" s="2" t="s">
        <v>21</v>
      </c>
      <c r="P3" s="2" t="s">
        <v>22</v>
      </c>
    </row>
    <row r="4" spans="1:16" ht="18" customHeight="1" x14ac:dyDescent="0.2">
      <c r="A4" s="2" t="s">
        <v>17</v>
      </c>
      <c r="B4" s="2" t="s">
        <v>23</v>
      </c>
      <c r="C4" s="3">
        <v>7826000</v>
      </c>
      <c r="D4" s="2" t="s">
        <v>24</v>
      </c>
      <c r="E4" s="3">
        <v>5078000</v>
      </c>
      <c r="F4" s="12">
        <v>1</v>
      </c>
      <c r="G4" s="3">
        <f>ROUND(E4*F4,-3)</f>
        <v>5078000</v>
      </c>
      <c r="H4" s="9">
        <v>0.67469999999999997</v>
      </c>
      <c r="I4" s="8">
        <v>7826000</v>
      </c>
      <c r="J4" s="3">
        <f>ROUND(H4*I4,-3)</f>
        <v>5280000</v>
      </c>
      <c r="K4" s="12">
        <v>0.97019999999999995</v>
      </c>
      <c r="L4" s="5">
        <v>52.28</v>
      </c>
      <c r="M4" s="5">
        <f>ROUND(L4*F4*(1-K4),2)</f>
        <v>1.56</v>
      </c>
      <c r="N4" s="2" t="s">
        <v>25</v>
      </c>
      <c r="O4" s="2" t="s">
        <v>21</v>
      </c>
      <c r="P4" s="2" t="s">
        <v>22</v>
      </c>
    </row>
    <row r="5" spans="1:16" ht="18" customHeight="1" x14ac:dyDescent="0.2">
      <c r="A5" s="2" t="s">
        <v>17</v>
      </c>
      <c r="B5" s="2" t="s">
        <v>26</v>
      </c>
      <c r="C5" s="3">
        <v>3268000</v>
      </c>
      <c r="D5" s="2" t="s">
        <v>27</v>
      </c>
      <c r="E5" s="3">
        <v>5901000</v>
      </c>
      <c r="F5" s="12">
        <v>1</v>
      </c>
      <c r="G5" s="3">
        <f>ROUND(E5*F5,-3)</f>
        <v>5901000</v>
      </c>
      <c r="H5" s="9">
        <v>1.736</v>
      </c>
      <c r="I5" s="8">
        <v>3268000</v>
      </c>
      <c r="J5" s="3">
        <f>ROUND(H5*I5,-3)</f>
        <v>5673000</v>
      </c>
      <c r="K5" s="12">
        <v>0.96140000000000003</v>
      </c>
      <c r="L5" s="5">
        <v>32.15</v>
      </c>
      <c r="M5" s="5">
        <f>ROUND(L5*F5*(1-K5),2)</f>
        <v>1.24</v>
      </c>
      <c r="N5" s="2" t="s">
        <v>28</v>
      </c>
      <c r="O5" s="2" t="s">
        <v>21</v>
      </c>
      <c r="P5" s="2" t="s">
        <v>22</v>
      </c>
    </row>
    <row r="6" spans="1:16" ht="18" customHeight="1" x14ac:dyDescent="0.2">
      <c r="A6" s="2" t="s">
        <v>17</v>
      </c>
      <c r="B6" s="2" t="s">
        <v>29</v>
      </c>
      <c r="C6" s="3">
        <v>4700000</v>
      </c>
      <c r="D6" s="2" t="s">
        <v>30</v>
      </c>
      <c r="E6" s="3">
        <v>8999000</v>
      </c>
      <c r="F6" s="12">
        <v>0.87560000000000004</v>
      </c>
      <c r="G6" s="3">
        <f>ROUND(E6*F6,-3)</f>
        <v>7880000</v>
      </c>
      <c r="H6" s="9">
        <v>1.675</v>
      </c>
      <c r="I6" s="8">
        <v>3648000</v>
      </c>
      <c r="J6" s="3">
        <f>ROUND(H6*I6,-3)</f>
        <v>6110000</v>
      </c>
      <c r="K6" s="12">
        <v>0.77210000000000001</v>
      </c>
      <c r="L6" s="5">
        <v>30.18</v>
      </c>
      <c r="M6" s="5">
        <f>ROUND(L6*F6*(1-K6),2)</f>
        <v>6.02</v>
      </c>
      <c r="N6" s="2" t="s">
        <v>31</v>
      </c>
      <c r="O6" s="2" t="s">
        <v>21</v>
      </c>
      <c r="P6" s="2" t="s">
        <v>22</v>
      </c>
    </row>
    <row r="7" spans="1:16" ht="18" customHeight="1" x14ac:dyDescent="0.2">
      <c r="A7" s="2" t="s">
        <v>17</v>
      </c>
      <c r="B7" s="2" t="s">
        <v>32</v>
      </c>
      <c r="C7" s="6">
        <v>92</v>
      </c>
      <c r="D7" s="2" t="s">
        <v>33</v>
      </c>
      <c r="E7" s="3">
        <v>52520000</v>
      </c>
      <c r="F7" s="12">
        <v>0.84889999999999999</v>
      </c>
      <c r="G7" s="3">
        <f>ROUND(E7*F7,-4)</f>
        <v>44580000</v>
      </c>
      <c r="H7" s="6">
        <v>387500</v>
      </c>
      <c r="I7" s="11">
        <v>83</v>
      </c>
      <c r="J7" s="3">
        <f>ROUND(H7*I7,-4)</f>
        <v>32160000</v>
      </c>
      <c r="K7" s="12">
        <v>0.72140000000000004</v>
      </c>
      <c r="L7" s="5">
        <v>36.29</v>
      </c>
      <c r="M7" s="5">
        <f>ROUND(L7*F7*(1-K7),2)</f>
        <v>8.58</v>
      </c>
      <c r="N7" s="2" t="s">
        <v>34</v>
      </c>
      <c r="O7" s="2" t="s">
        <v>21</v>
      </c>
      <c r="P7" s="2" t="s">
        <v>22</v>
      </c>
    </row>
    <row r="8" spans="1:16" ht="18" customHeight="1" x14ac:dyDescent="0.2"/>
    <row r="9" spans="1:16" ht="16" customHeight="1" x14ac:dyDescent="0.2">
      <c r="A9" s="16" t="s">
        <v>35</v>
      </c>
      <c r="B9" s="14"/>
      <c r="C9" s="14"/>
      <c r="D9" s="14"/>
      <c r="E9" s="14"/>
      <c r="F9" s="14"/>
      <c r="G9" s="14"/>
      <c r="H9" s="14"/>
      <c r="I9" s="14"/>
      <c r="J9" s="14"/>
      <c r="K9" s="14"/>
      <c r="L9" s="14"/>
      <c r="M9" s="14"/>
      <c r="N9" s="14"/>
      <c r="O9" s="14"/>
      <c r="P9" s="15"/>
    </row>
    <row r="10" spans="1:16" ht="20" customHeight="1" x14ac:dyDescent="0.2">
      <c r="A10" s="7" t="s">
        <v>36</v>
      </c>
    </row>
    <row r="11" spans="1:16" ht="16" customHeight="1" x14ac:dyDescent="0.2">
      <c r="A11" s="7" t="s">
        <v>37</v>
      </c>
    </row>
    <row r="12" spans="1:16" ht="16" customHeight="1" x14ac:dyDescent="0.2">
      <c r="A12" s="7" t="s">
        <v>38</v>
      </c>
    </row>
    <row r="13" spans="1:16" ht="16" customHeight="1" x14ac:dyDescent="0.2">
      <c r="A13" s="7" t="s">
        <v>39</v>
      </c>
    </row>
    <row r="14" spans="1:16" ht="16" customHeight="1" x14ac:dyDescent="0.2">
      <c r="A14" s="7" t="s">
        <v>40</v>
      </c>
    </row>
    <row r="15" spans="1:16" ht="16" customHeight="1" x14ac:dyDescent="0.2">
      <c r="A15" s="7" t="s">
        <v>41</v>
      </c>
    </row>
    <row r="16" spans="1:16" ht="16" customHeight="1" x14ac:dyDescent="0.2">
      <c r="A16" s="7" t="s">
        <v>42</v>
      </c>
    </row>
    <row r="17" spans="1:16" ht="16" customHeight="1" x14ac:dyDescent="0.2">
      <c r="A17" s="7" t="s">
        <v>43</v>
      </c>
    </row>
    <row r="18" spans="1:16" ht="16" customHeight="1" x14ac:dyDescent="0.2">
      <c r="A18" s="7"/>
      <c r="B18" s="7"/>
      <c r="C18" s="7"/>
      <c r="D18" s="7"/>
      <c r="E18" s="7"/>
      <c r="F18" s="7"/>
      <c r="G18" s="7"/>
      <c r="H18" s="7"/>
      <c r="I18" s="7"/>
      <c r="J18" s="7"/>
      <c r="K18" s="7"/>
      <c r="L18" s="7"/>
      <c r="M18" s="7"/>
      <c r="N18" s="7"/>
      <c r="O18" s="7"/>
      <c r="P18" s="7"/>
    </row>
    <row r="19" spans="1:16" ht="16" customHeight="1" x14ac:dyDescent="0.2">
      <c r="A19" s="16" t="s">
        <v>44</v>
      </c>
      <c r="B19" s="14"/>
      <c r="C19" s="14"/>
      <c r="D19" s="14"/>
      <c r="E19" s="14"/>
      <c r="F19" s="14"/>
      <c r="G19" s="14"/>
      <c r="H19" s="14"/>
      <c r="I19" s="14"/>
      <c r="J19" s="14"/>
      <c r="K19" s="14"/>
      <c r="L19" s="14"/>
      <c r="M19" s="14"/>
      <c r="N19" s="14"/>
      <c r="O19" s="14"/>
      <c r="P19" s="15"/>
    </row>
    <row r="20" spans="1:16" ht="16" customHeight="1" x14ac:dyDescent="0.2">
      <c r="A20" s="7" t="s">
        <v>45</v>
      </c>
    </row>
    <row r="21" spans="1:16" ht="20" customHeight="1" x14ac:dyDescent="0.2">
      <c r="A21" s="7" t="s">
        <v>46</v>
      </c>
    </row>
    <row r="22" spans="1:16" ht="16" customHeight="1" x14ac:dyDescent="0.2">
      <c r="A22" s="7" t="s">
        <v>47</v>
      </c>
    </row>
    <row r="23" spans="1:16" ht="16" customHeight="1" x14ac:dyDescent="0.2">
      <c r="A23" s="7" t="s">
        <v>48</v>
      </c>
    </row>
    <row r="24" spans="1:16" ht="16" customHeight="1" x14ac:dyDescent="0.2">
      <c r="A24" s="7" t="s">
        <v>49</v>
      </c>
    </row>
    <row r="25" spans="1:16" ht="16" customHeight="1" x14ac:dyDescent="0.2">
      <c r="A25" s="7" t="s">
        <v>50</v>
      </c>
    </row>
    <row r="26" spans="1:16" ht="16" customHeight="1" x14ac:dyDescent="0.2">
      <c r="A26" s="7"/>
    </row>
    <row r="27" spans="1:16" ht="16" customHeight="1" x14ac:dyDescent="0.2">
      <c r="A27" s="7"/>
    </row>
    <row r="28" spans="1:16" ht="16" customHeight="1" x14ac:dyDescent="0.2">
      <c r="A28" s="7"/>
    </row>
    <row r="29" spans="1:16" ht="16" customHeight="1" x14ac:dyDescent="0.2">
      <c r="A29" s="7"/>
    </row>
  </sheetData>
  <mergeCells count="3">
    <mergeCell ref="A1:P1"/>
    <mergeCell ref="A9:P9"/>
    <mergeCell ref="A19:P19"/>
  </mergeCells>
  <pageMargins left="0.75" right="0.75" top="1" bottom="1" header="0.5" footer="0.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workbookViewId="0">
      <pane ySplit="2" topLeftCell="A3" activePane="bottomLeft" state="frozen"/>
      <selection pane="bottomLeft" activeCell="B9" sqref="B9"/>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9" width="13" customWidth="1"/>
    <col min="10" max="10" width="85" customWidth="1"/>
  </cols>
  <sheetData>
    <row r="1" spans="1:10" ht="22" customHeight="1" x14ac:dyDescent="0.2">
      <c r="A1" s="13" t="s">
        <v>77</v>
      </c>
      <c r="B1" s="14"/>
      <c r="C1" s="14"/>
      <c r="D1" s="14"/>
      <c r="E1" s="14"/>
      <c r="F1" s="14"/>
      <c r="G1" s="14"/>
      <c r="H1" s="14"/>
      <c r="I1" s="14"/>
      <c r="J1" s="15"/>
    </row>
    <row r="2" spans="1:10" ht="50" customHeight="1" x14ac:dyDescent="0.2">
      <c r="A2" s="1" t="s">
        <v>1</v>
      </c>
      <c r="B2" s="1" t="s">
        <v>2</v>
      </c>
      <c r="C2" s="1" t="s">
        <v>3</v>
      </c>
      <c r="D2" s="1" t="s">
        <v>4</v>
      </c>
      <c r="E2" s="1" t="s">
        <v>5</v>
      </c>
      <c r="F2" s="1" t="s">
        <v>6</v>
      </c>
      <c r="G2" s="1" t="s">
        <v>11</v>
      </c>
      <c r="H2" s="1" t="s">
        <v>12</v>
      </c>
      <c r="I2" s="1" t="s">
        <v>13</v>
      </c>
      <c r="J2" s="1" t="s">
        <v>16</v>
      </c>
    </row>
    <row r="3" spans="1:10" ht="18" customHeight="1" x14ac:dyDescent="0.2">
      <c r="A3" s="2" t="s">
        <v>78</v>
      </c>
      <c r="B3" s="2" t="s">
        <v>18</v>
      </c>
      <c r="C3" s="3">
        <v>344000</v>
      </c>
      <c r="D3" s="2" t="s">
        <v>19</v>
      </c>
      <c r="E3" s="3">
        <v>111000</v>
      </c>
      <c r="F3" s="12">
        <v>1</v>
      </c>
      <c r="G3" s="12">
        <v>0</v>
      </c>
      <c r="H3" s="5">
        <v>5</v>
      </c>
      <c r="I3" s="5">
        <f>ROUND(H3*F3*(1-G3),2)</f>
        <v>5</v>
      </c>
      <c r="J3" s="2" t="s">
        <v>22</v>
      </c>
    </row>
    <row r="4" spans="1:10" ht="18" customHeight="1" x14ac:dyDescent="0.2">
      <c r="A4" s="2" t="s">
        <v>78</v>
      </c>
      <c r="B4" s="2" t="s">
        <v>23</v>
      </c>
      <c r="C4" s="3">
        <v>1637000</v>
      </c>
      <c r="D4" s="2" t="s">
        <v>24</v>
      </c>
      <c r="E4" s="3">
        <v>831000</v>
      </c>
      <c r="F4" s="12">
        <v>1</v>
      </c>
      <c r="G4" s="12">
        <v>0</v>
      </c>
      <c r="H4" s="5">
        <v>5</v>
      </c>
      <c r="I4" s="5">
        <f>ROUND(H4*F4*(1-G4),2)</f>
        <v>5</v>
      </c>
      <c r="J4" s="2" t="s">
        <v>22</v>
      </c>
    </row>
    <row r="5" spans="1:10" ht="16" customHeight="1" x14ac:dyDescent="0.2">
      <c r="A5" s="2" t="s">
        <v>78</v>
      </c>
      <c r="B5" s="2" t="s">
        <v>32</v>
      </c>
      <c r="C5" s="6">
        <v>85</v>
      </c>
      <c r="D5" s="2" t="s">
        <v>33</v>
      </c>
      <c r="E5" s="3">
        <v>19240000</v>
      </c>
      <c r="F5" s="12">
        <v>1</v>
      </c>
      <c r="G5" s="12">
        <v>8.1519999999999995E-2</v>
      </c>
      <c r="H5" s="5">
        <v>5</v>
      </c>
      <c r="I5" s="5">
        <f>ROUND(H5*F5*(1-G5),2)</f>
        <v>4.59</v>
      </c>
      <c r="J5" s="2" t="s">
        <v>22</v>
      </c>
    </row>
    <row r="6" spans="1:10" ht="20" customHeight="1" x14ac:dyDescent="0.2"/>
    <row r="7" spans="1:10" ht="16" customHeight="1" x14ac:dyDescent="0.2">
      <c r="A7" s="16" t="s">
        <v>35</v>
      </c>
      <c r="B7" s="14"/>
      <c r="C7" s="14"/>
      <c r="D7" s="14"/>
      <c r="E7" s="14"/>
      <c r="F7" s="14"/>
      <c r="G7" s="14"/>
      <c r="H7" s="14"/>
      <c r="I7" s="14"/>
      <c r="J7" s="15"/>
    </row>
    <row r="8" spans="1:10" x14ac:dyDescent="0.2">
      <c r="A8" s="7" t="s">
        <v>79</v>
      </c>
    </row>
    <row r="9" spans="1:10" x14ac:dyDescent="0.2">
      <c r="A9" s="7" t="s">
        <v>80</v>
      </c>
    </row>
    <row r="10" spans="1:10" x14ac:dyDescent="0.2">
      <c r="A10" s="7" t="s">
        <v>81</v>
      </c>
    </row>
    <row r="11" spans="1:10" x14ac:dyDescent="0.2">
      <c r="A11" s="7" t="s">
        <v>82</v>
      </c>
    </row>
    <row r="12" spans="1:10" ht="20" customHeight="1" x14ac:dyDescent="0.2">
      <c r="A12" s="7" t="s">
        <v>83</v>
      </c>
    </row>
    <row r="13" spans="1:10" ht="16" customHeight="1" x14ac:dyDescent="0.2"/>
    <row r="14" spans="1:10" ht="20" customHeight="1" x14ac:dyDescent="0.2">
      <c r="A14" s="16" t="s">
        <v>44</v>
      </c>
      <c r="B14" s="14"/>
      <c r="C14" s="14"/>
      <c r="D14" s="14"/>
      <c r="E14" s="14"/>
      <c r="F14" s="14"/>
      <c r="G14" s="14"/>
      <c r="H14" s="14"/>
      <c r="I14" s="14"/>
      <c r="J14" s="15"/>
    </row>
    <row r="15" spans="1:10" ht="16" customHeight="1" x14ac:dyDescent="0.2">
      <c r="A15" s="7" t="s">
        <v>45</v>
      </c>
    </row>
    <row r="16" spans="1:10" x14ac:dyDescent="0.2">
      <c r="A16" s="7" t="s">
        <v>84</v>
      </c>
    </row>
    <row r="17" spans="1:1" x14ac:dyDescent="0.2">
      <c r="A17" s="7" t="s">
        <v>85</v>
      </c>
    </row>
    <row r="18" spans="1:1" x14ac:dyDescent="0.2">
      <c r="A18" s="7" t="s">
        <v>86</v>
      </c>
    </row>
    <row r="19" spans="1:1" x14ac:dyDescent="0.2">
      <c r="A19" s="7" t="s">
        <v>87</v>
      </c>
    </row>
  </sheetData>
  <mergeCells count="3">
    <mergeCell ref="A1:J1"/>
    <mergeCell ref="A7:J7"/>
    <mergeCell ref="A14:J14"/>
  </mergeCells>
  <pageMargins left="0.75" right="0.75" top="1" bottom="1" header="0.5" footer="0.5"/>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6"/>
  <sheetViews>
    <sheetView zoomScale="125" workbookViewId="0">
      <pane ySplit="2" topLeftCell="A3" activePane="bottomLeft" state="frozen"/>
      <selection pane="bottomLeft" activeCell="A11" sqref="A11"/>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5.5" customWidth="1"/>
    <col min="8" max="11" width="13" customWidth="1"/>
    <col min="12" max="12" width="18" customWidth="1"/>
    <col min="13" max="13" width="33" customWidth="1"/>
    <col min="14" max="14" width="85" customWidth="1"/>
  </cols>
  <sheetData>
    <row r="1" spans="1:14" ht="22" customHeight="1" x14ac:dyDescent="0.2">
      <c r="A1" s="13" t="s">
        <v>88</v>
      </c>
      <c r="B1" s="14"/>
      <c r="C1" s="14"/>
      <c r="D1" s="14"/>
      <c r="E1" s="14"/>
      <c r="F1" s="14"/>
      <c r="G1" s="14"/>
      <c r="H1" s="14"/>
      <c r="I1" s="14"/>
      <c r="J1" s="14"/>
      <c r="K1" s="14"/>
      <c r="L1" s="14"/>
      <c r="M1" s="14"/>
      <c r="N1" s="15"/>
    </row>
    <row r="2" spans="1:14" ht="67.75" customHeight="1" x14ac:dyDescent="0.2">
      <c r="A2" s="1" t="s">
        <v>1</v>
      </c>
      <c r="B2" s="1" t="s">
        <v>2</v>
      </c>
      <c r="C2" s="1" t="s">
        <v>3</v>
      </c>
      <c r="D2" s="1" t="s">
        <v>4</v>
      </c>
      <c r="E2" s="1" t="s">
        <v>5</v>
      </c>
      <c r="F2" s="1" t="s">
        <v>6</v>
      </c>
      <c r="G2" s="1" t="s">
        <v>8</v>
      </c>
      <c r="H2" s="1" t="s">
        <v>10</v>
      </c>
      <c r="I2" s="1" t="s">
        <v>11</v>
      </c>
      <c r="J2" s="1" t="s">
        <v>12</v>
      </c>
      <c r="K2" s="1" t="s">
        <v>13</v>
      </c>
      <c r="L2" s="1" t="s">
        <v>14</v>
      </c>
      <c r="M2" s="1" t="s">
        <v>15</v>
      </c>
      <c r="N2" s="1" t="s">
        <v>16</v>
      </c>
    </row>
    <row r="3" spans="1:14" ht="18" customHeight="1" x14ac:dyDescent="0.2">
      <c r="A3" s="2" t="s">
        <v>89</v>
      </c>
      <c r="B3" s="2" t="s">
        <v>18</v>
      </c>
      <c r="C3" s="3">
        <v>644000000</v>
      </c>
      <c r="D3" s="2" t="s">
        <v>19</v>
      </c>
      <c r="E3" s="3">
        <v>1114000000</v>
      </c>
      <c r="F3" s="12">
        <v>1</v>
      </c>
      <c r="G3" s="4"/>
      <c r="H3" s="3">
        <f>ROUND(E3,-3)</f>
        <v>1114000000</v>
      </c>
      <c r="I3" s="12">
        <v>0.99280000000000002</v>
      </c>
      <c r="J3" s="5">
        <v>8.673</v>
      </c>
      <c r="K3" s="5">
        <f>ROUND(J3*F3*(1-I3),2)</f>
        <v>0.06</v>
      </c>
      <c r="L3" s="2" t="s">
        <v>90</v>
      </c>
      <c r="M3" s="2" t="s">
        <v>91</v>
      </c>
      <c r="N3" s="2" t="s">
        <v>22</v>
      </c>
    </row>
    <row r="4" spans="1:14" ht="18" customHeight="1" x14ac:dyDescent="0.2">
      <c r="A4" s="2" t="s">
        <v>89</v>
      </c>
      <c r="B4" s="2" t="s">
        <v>23</v>
      </c>
      <c r="C4" s="3">
        <v>905200000</v>
      </c>
      <c r="D4" s="2" t="s">
        <v>24</v>
      </c>
      <c r="E4" s="3">
        <v>591000000</v>
      </c>
      <c r="F4" s="12">
        <v>1</v>
      </c>
      <c r="G4" s="4"/>
      <c r="H4" s="3">
        <f>ROUND(E4,-3)</f>
        <v>591000000</v>
      </c>
      <c r="I4" s="12">
        <v>0.99880000000000002</v>
      </c>
      <c r="J4" s="5">
        <v>8.673</v>
      </c>
      <c r="K4" s="5">
        <f>ROUND(J4*F4*(1-I4),2)</f>
        <v>0.01</v>
      </c>
      <c r="L4" s="2" t="s">
        <v>90</v>
      </c>
      <c r="M4" s="2" t="s">
        <v>91</v>
      </c>
      <c r="N4" s="2" t="s">
        <v>22</v>
      </c>
    </row>
    <row r="5" spans="1:14" ht="18" customHeight="1" x14ac:dyDescent="0.2">
      <c r="A5" s="2" t="s">
        <v>89</v>
      </c>
      <c r="B5" s="2" t="s">
        <v>26</v>
      </c>
      <c r="C5" s="3">
        <v>48920000</v>
      </c>
      <c r="D5" s="2" t="s">
        <v>27</v>
      </c>
      <c r="E5" s="3">
        <v>94980000</v>
      </c>
      <c r="F5" s="12">
        <v>1</v>
      </c>
      <c r="G5" s="4"/>
      <c r="H5" s="3">
        <f>ROUND(E5,-3)</f>
        <v>94980000</v>
      </c>
      <c r="I5" s="12">
        <v>0.99680000000000002</v>
      </c>
      <c r="J5" s="5">
        <v>8.673</v>
      </c>
      <c r="K5" s="5">
        <f>ROUND(J5*F5*(1-I5),2)</f>
        <v>0.03</v>
      </c>
      <c r="L5" s="2" t="s">
        <v>90</v>
      </c>
      <c r="M5" s="2" t="s">
        <v>91</v>
      </c>
      <c r="N5" s="2" t="s">
        <v>22</v>
      </c>
    </row>
    <row r="6" spans="1:14" ht="18" customHeight="1" x14ac:dyDescent="0.2">
      <c r="A6" s="2" t="s">
        <v>89</v>
      </c>
      <c r="B6" s="2" t="s">
        <v>32</v>
      </c>
      <c r="C6" s="6">
        <v>1</v>
      </c>
      <c r="D6" s="2" t="s">
        <v>92</v>
      </c>
      <c r="E6" s="9">
        <v>0.79820000000000002</v>
      </c>
      <c r="F6" s="12">
        <v>1</v>
      </c>
      <c r="G6" s="9">
        <v>0.79100000000000004</v>
      </c>
      <c r="H6" s="9">
        <f>ROUND(G6*C6,4)</f>
        <v>0.79100000000000004</v>
      </c>
      <c r="I6" s="12">
        <v>0.99099999999999999</v>
      </c>
      <c r="J6" s="5">
        <v>8.673</v>
      </c>
      <c r="K6" s="5">
        <f>ROUND(J6*F6*(1-I6),2)</f>
        <v>0.08</v>
      </c>
      <c r="L6" s="2" t="s">
        <v>93</v>
      </c>
      <c r="M6" s="2" t="s">
        <v>94</v>
      </c>
      <c r="N6" s="2" t="s">
        <v>22</v>
      </c>
    </row>
    <row r="8" spans="1:14" ht="20" customHeight="1" x14ac:dyDescent="0.2">
      <c r="A8" s="16" t="s">
        <v>35</v>
      </c>
      <c r="B8" s="14"/>
      <c r="C8" s="14"/>
      <c r="D8" s="14"/>
      <c r="E8" s="14"/>
      <c r="F8" s="14"/>
      <c r="G8" s="14"/>
      <c r="H8" s="14"/>
      <c r="I8" s="14"/>
      <c r="J8" s="14"/>
      <c r="K8" s="14"/>
      <c r="L8" s="14"/>
      <c r="M8" s="14"/>
      <c r="N8" s="15"/>
    </row>
    <row r="9" spans="1:14" x14ac:dyDescent="0.2">
      <c r="A9" s="7" t="s">
        <v>79</v>
      </c>
    </row>
    <row r="10" spans="1:14" x14ac:dyDescent="0.2">
      <c r="A10" s="7" t="s">
        <v>95</v>
      </c>
    </row>
    <row r="11" spans="1:14" x14ac:dyDescent="0.2">
      <c r="A11" s="7" t="s">
        <v>96</v>
      </c>
    </row>
    <row r="12" spans="1:14" x14ac:dyDescent="0.2">
      <c r="A12" s="7" t="s">
        <v>97</v>
      </c>
    </row>
    <row r="13" spans="1:14" x14ac:dyDescent="0.2">
      <c r="A13" s="7" t="s">
        <v>98</v>
      </c>
    </row>
    <row r="14" spans="1:14" x14ac:dyDescent="0.2">
      <c r="A14" s="7" t="s">
        <v>99</v>
      </c>
    </row>
    <row r="16" spans="1:14" ht="20" customHeight="1" x14ac:dyDescent="0.2">
      <c r="A16" s="16" t="s">
        <v>44</v>
      </c>
      <c r="B16" s="14"/>
      <c r="C16" s="14"/>
      <c r="D16" s="14"/>
      <c r="E16" s="14"/>
      <c r="F16" s="14"/>
      <c r="G16" s="14"/>
      <c r="H16" s="14"/>
      <c r="I16" s="14"/>
      <c r="J16" s="14"/>
      <c r="K16" s="14"/>
      <c r="L16" s="14"/>
      <c r="M16" s="14"/>
      <c r="N16" s="15"/>
    </row>
    <row r="17" spans="1:1" ht="20" customHeight="1" x14ac:dyDescent="0.2">
      <c r="A17" s="7" t="s">
        <v>45</v>
      </c>
    </row>
    <row r="18" spans="1:1" x14ac:dyDescent="0.2">
      <c r="A18" s="7" t="s">
        <v>100</v>
      </c>
    </row>
    <row r="19" spans="1:1" x14ac:dyDescent="0.2">
      <c r="A19" s="7" t="s">
        <v>101</v>
      </c>
    </row>
    <row r="20" spans="1:1" x14ac:dyDescent="0.2">
      <c r="A20" s="7" t="s">
        <v>102</v>
      </c>
    </row>
    <row r="21" spans="1:1" x14ac:dyDescent="0.2">
      <c r="A21" s="7" t="s">
        <v>103</v>
      </c>
    </row>
    <row r="22" spans="1:1" x14ac:dyDescent="0.2">
      <c r="A22" s="7" t="s">
        <v>104</v>
      </c>
    </row>
    <row r="23" spans="1:1" x14ac:dyDescent="0.2">
      <c r="A23" s="7" t="s">
        <v>105</v>
      </c>
    </row>
    <row r="24" spans="1:1" x14ac:dyDescent="0.2">
      <c r="A24" s="7" t="s">
        <v>106</v>
      </c>
    </row>
    <row r="25" spans="1:1" x14ac:dyDescent="0.2">
      <c r="A25" s="7" t="s">
        <v>107</v>
      </c>
    </row>
    <row r="26" spans="1:1" x14ac:dyDescent="0.2">
      <c r="A26" s="7"/>
    </row>
  </sheetData>
  <mergeCells count="3">
    <mergeCell ref="A8:N8"/>
    <mergeCell ref="A16:N16"/>
    <mergeCell ref="A1:N1"/>
  </mergeCells>
  <hyperlinks>
    <hyperlink ref="A18" r:id="rId1" xr:uid="{00000000-0004-0000-0300-000000000000}"/>
    <hyperlink ref="A19" r:id="rId2" xr:uid="{00000000-0004-0000-0300-000001000000}"/>
    <hyperlink ref="A20" r:id="rId3" xr:uid="{00000000-0004-0000-0300-000002000000}"/>
    <hyperlink ref="A21" r:id="rId4" xr:uid="{00000000-0004-0000-0300-000003000000}"/>
    <hyperlink ref="A22" r:id="rId5" xr:uid="{00000000-0004-0000-0300-000004000000}"/>
    <hyperlink ref="A24" r:id="rId6" xr:uid="{00000000-0004-0000-0300-000005000000}"/>
  </hyperlinks>
  <pageMargins left="0.75" right="0.75" top="1" bottom="1" header="0.5" footer="0.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9"/>
  <sheetViews>
    <sheetView zoomScale="110" workbookViewId="0">
      <pane ySplit="2" topLeftCell="A3" activePane="bottomLeft" state="frozen"/>
      <selection pane="bottomLeft" activeCell="A15" sqref="A15"/>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5.83203125" customWidth="1"/>
    <col min="8" max="9" width="17.6640625" customWidth="1"/>
    <col min="10" max="13" width="13" customWidth="1"/>
    <col min="14" max="14" width="23" customWidth="1"/>
    <col min="15" max="15" width="88" customWidth="1"/>
    <col min="16" max="16" width="85" customWidth="1"/>
  </cols>
  <sheetData>
    <row r="1" spans="1:16" ht="22" customHeight="1" x14ac:dyDescent="0.2">
      <c r="A1" s="13" t="s">
        <v>108</v>
      </c>
      <c r="B1" s="14"/>
      <c r="C1" s="14"/>
      <c r="D1" s="14"/>
      <c r="E1" s="14"/>
      <c r="F1" s="14"/>
      <c r="G1" s="14"/>
      <c r="H1" s="14"/>
      <c r="I1" s="14"/>
      <c r="J1" s="14"/>
      <c r="K1" s="14"/>
      <c r="L1" s="14"/>
      <c r="M1" s="14"/>
      <c r="N1" s="14"/>
      <c r="O1" s="14"/>
      <c r="P1" s="15"/>
    </row>
    <row r="2" spans="1:16" ht="67.75" customHeight="1" x14ac:dyDescent="0.2">
      <c r="A2" s="1" t="s">
        <v>1</v>
      </c>
      <c r="B2" s="1" t="s">
        <v>2</v>
      </c>
      <c r="C2" s="1" t="s">
        <v>3</v>
      </c>
      <c r="D2" s="1" t="s">
        <v>4</v>
      </c>
      <c r="E2" s="1" t="s">
        <v>5</v>
      </c>
      <c r="F2" s="1" t="s">
        <v>6</v>
      </c>
      <c r="G2" s="1" t="s">
        <v>8</v>
      </c>
      <c r="H2" s="1" t="s">
        <v>9</v>
      </c>
      <c r="I2" s="1" t="s">
        <v>109</v>
      </c>
      <c r="J2" s="1" t="s">
        <v>10</v>
      </c>
      <c r="K2" s="1" t="s">
        <v>11</v>
      </c>
      <c r="L2" s="1" t="s">
        <v>12</v>
      </c>
      <c r="M2" s="1" t="s">
        <v>13</v>
      </c>
      <c r="N2" s="1" t="s">
        <v>14</v>
      </c>
      <c r="O2" s="1" t="s">
        <v>15</v>
      </c>
      <c r="P2" s="1" t="s">
        <v>16</v>
      </c>
    </row>
    <row r="3" spans="1:16" ht="18" customHeight="1" x14ac:dyDescent="0.2">
      <c r="A3" s="2" t="s">
        <v>108</v>
      </c>
      <c r="B3" s="2" t="s">
        <v>18</v>
      </c>
      <c r="C3" s="3">
        <v>132900000</v>
      </c>
      <c r="D3" s="2" t="s">
        <v>19</v>
      </c>
      <c r="E3" s="3">
        <v>136400000</v>
      </c>
      <c r="F3" s="12">
        <v>1</v>
      </c>
      <c r="G3" s="9">
        <v>0.59199999999999997</v>
      </c>
      <c r="H3" s="8">
        <v>129500000</v>
      </c>
      <c r="I3" s="8">
        <v>3713000</v>
      </c>
      <c r="J3" s="3">
        <f>ROUND(G3*H3+I3,-4)</f>
        <v>80380000</v>
      </c>
      <c r="K3" s="12">
        <v>0.55940000000000001</v>
      </c>
      <c r="L3" s="5">
        <v>82.97</v>
      </c>
      <c r="M3" s="5">
        <f>ROUND(L3*F3*(1-K3),2)</f>
        <v>36.56</v>
      </c>
      <c r="N3" s="2" t="s">
        <v>110</v>
      </c>
      <c r="O3" s="2" t="s">
        <v>111</v>
      </c>
      <c r="P3" s="2" t="s">
        <v>22</v>
      </c>
    </row>
    <row r="4" spans="1:16" ht="18" customHeight="1" x14ac:dyDescent="0.2">
      <c r="A4" s="2" t="s">
        <v>108</v>
      </c>
      <c r="B4" s="2" t="s">
        <v>23</v>
      </c>
      <c r="C4" s="3">
        <v>130500000</v>
      </c>
      <c r="D4" s="2" t="s">
        <v>24</v>
      </c>
      <c r="E4" s="3">
        <v>79610000</v>
      </c>
      <c r="F4" s="12">
        <v>1</v>
      </c>
      <c r="G4" s="9">
        <v>0.49199999999999999</v>
      </c>
      <c r="H4" s="8">
        <v>101600000</v>
      </c>
      <c r="I4" s="8">
        <v>21540000</v>
      </c>
      <c r="J4" s="3">
        <f>ROUND(G4*H4+I4,-4)</f>
        <v>71530000</v>
      </c>
      <c r="K4" s="12">
        <v>0.84619999999999995</v>
      </c>
      <c r="L4" s="5">
        <v>82.97</v>
      </c>
      <c r="M4" s="5">
        <f>ROUND(L4*F4*(1-K4),2)</f>
        <v>12.76</v>
      </c>
      <c r="N4" s="2" t="s">
        <v>110</v>
      </c>
      <c r="O4" s="2" t="s">
        <v>111</v>
      </c>
      <c r="P4" s="2" t="s">
        <v>22</v>
      </c>
    </row>
    <row r="5" spans="1:16" ht="18" customHeight="1" x14ac:dyDescent="0.2">
      <c r="A5" s="2" t="s">
        <v>108</v>
      </c>
      <c r="B5" s="2" t="s">
        <v>26</v>
      </c>
      <c r="C5" s="3">
        <v>967000</v>
      </c>
      <c r="D5" s="2" t="s">
        <v>27</v>
      </c>
      <c r="E5" s="3">
        <v>2194000</v>
      </c>
      <c r="F5" s="12">
        <v>1</v>
      </c>
      <c r="G5" s="9">
        <v>1.464</v>
      </c>
      <c r="H5" s="8">
        <v>574000</v>
      </c>
      <c r="I5" s="8">
        <v>686000</v>
      </c>
      <c r="J5" s="3">
        <f>ROUND(G5*H5+I5,-3)</f>
        <v>1526000</v>
      </c>
      <c r="K5" s="12">
        <v>0.69530000000000003</v>
      </c>
      <c r="L5" s="5">
        <v>82.97</v>
      </c>
      <c r="M5" s="5">
        <f>ROUND(L5*F5*(1-K5),2)</f>
        <v>25.28</v>
      </c>
      <c r="N5" s="2" t="s">
        <v>110</v>
      </c>
      <c r="O5" s="2" t="s">
        <v>111</v>
      </c>
      <c r="P5" s="2" t="s">
        <v>22</v>
      </c>
    </row>
    <row r="6" spans="1:16" ht="18" customHeight="1" x14ac:dyDescent="0.2">
      <c r="A6" s="2" t="s">
        <v>108</v>
      </c>
      <c r="B6" s="2" t="s">
        <v>29</v>
      </c>
      <c r="C6" s="3">
        <v>15190000</v>
      </c>
      <c r="D6" s="2" t="s">
        <v>30</v>
      </c>
      <c r="E6" s="3">
        <v>43960000</v>
      </c>
      <c r="F6" s="12">
        <v>1</v>
      </c>
      <c r="G6" s="9">
        <v>1.57</v>
      </c>
      <c r="H6" s="8">
        <v>14280000</v>
      </c>
      <c r="I6" s="8">
        <v>1125000</v>
      </c>
      <c r="J6" s="3">
        <f>ROUND(G6*H6+I6,-4)</f>
        <v>23540000</v>
      </c>
      <c r="K6" s="12">
        <v>0.53549999999999998</v>
      </c>
      <c r="L6" s="5">
        <v>82.97</v>
      </c>
      <c r="M6" s="5">
        <f>ROUND(L6*F6*(1-K6),2)</f>
        <v>38.54</v>
      </c>
      <c r="N6" s="2" t="s">
        <v>110</v>
      </c>
      <c r="O6" s="2" t="s">
        <v>111</v>
      </c>
      <c r="P6" s="2" t="s">
        <v>22</v>
      </c>
    </row>
    <row r="7" spans="1:16" ht="18" customHeight="1" x14ac:dyDescent="0.2">
      <c r="A7" s="2" t="s">
        <v>108</v>
      </c>
      <c r="B7" s="2" t="s">
        <v>32</v>
      </c>
      <c r="C7" s="6">
        <v>2792</v>
      </c>
      <c r="D7" s="2" t="s">
        <v>33</v>
      </c>
      <c r="E7" s="3">
        <v>488600000</v>
      </c>
      <c r="F7" s="12">
        <v>1</v>
      </c>
      <c r="G7" s="4"/>
      <c r="H7" s="11"/>
      <c r="I7" s="8"/>
      <c r="J7" s="3">
        <f>ROUND(0,-3)</f>
        <v>0</v>
      </c>
      <c r="K7" s="12">
        <v>0</v>
      </c>
      <c r="L7" s="5">
        <v>82.97</v>
      </c>
      <c r="M7" s="5">
        <f>ROUND(L7*F7*(1-K7),2)</f>
        <v>82.97</v>
      </c>
      <c r="N7" s="2" t="s">
        <v>112</v>
      </c>
      <c r="O7" s="2" t="s">
        <v>113</v>
      </c>
      <c r="P7" s="2" t="s">
        <v>22</v>
      </c>
    </row>
    <row r="9" spans="1:16" ht="20" customHeight="1" x14ac:dyDescent="0.2">
      <c r="A9" s="16" t="s">
        <v>35</v>
      </c>
      <c r="B9" s="14"/>
      <c r="C9" s="14"/>
      <c r="D9" s="14"/>
      <c r="E9" s="14"/>
      <c r="F9" s="14"/>
      <c r="G9" s="14"/>
      <c r="H9" s="14"/>
      <c r="I9" s="14"/>
      <c r="J9" s="14"/>
      <c r="K9" s="14"/>
      <c r="L9" s="14"/>
      <c r="M9" s="14"/>
      <c r="N9" s="14"/>
      <c r="O9" s="14"/>
      <c r="P9" s="15"/>
    </row>
    <row r="10" spans="1:16" x14ac:dyDescent="0.2">
      <c r="A10" s="7" t="s">
        <v>79</v>
      </c>
    </row>
    <row r="11" spans="1:16" x14ac:dyDescent="0.2">
      <c r="A11" s="7" t="s">
        <v>114</v>
      </c>
    </row>
    <row r="12" spans="1:16" x14ac:dyDescent="0.2">
      <c r="A12" s="7" t="s">
        <v>115</v>
      </c>
    </row>
    <row r="13" spans="1:16" x14ac:dyDescent="0.2">
      <c r="A13" s="7" t="s">
        <v>97</v>
      </c>
    </row>
    <row r="14" spans="1:16" x14ac:dyDescent="0.2">
      <c r="A14" s="7" t="s">
        <v>116</v>
      </c>
    </row>
    <row r="15" spans="1:16" x14ac:dyDescent="0.2">
      <c r="A15" s="7" t="s">
        <v>99</v>
      </c>
    </row>
    <row r="16" spans="1:16" ht="16" customHeight="1" x14ac:dyDescent="0.2"/>
    <row r="17" spans="1:16" ht="16" customHeight="1" x14ac:dyDescent="0.2">
      <c r="A17" s="16" t="s">
        <v>44</v>
      </c>
      <c r="B17" s="14"/>
      <c r="C17" s="14"/>
      <c r="D17" s="14"/>
      <c r="E17" s="14"/>
      <c r="F17" s="14"/>
      <c r="G17" s="14"/>
      <c r="H17" s="14"/>
      <c r="I17" s="14"/>
      <c r="J17" s="14"/>
      <c r="K17" s="14"/>
      <c r="L17" s="14"/>
      <c r="M17" s="14"/>
      <c r="N17" s="14"/>
      <c r="O17" s="14"/>
      <c r="P17" s="15"/>
    </row>
    <row r="18" spans="1:16" ht="20" customHeight="1" x14ac:dyDescent="0.2">
      <c r="A18" s="7" t="s">
        <v>45</v>
      </c>
    </row>
    <row r="19" spans="1:16" ht="20" customHeight="1" x14ac:dyDescent="0.2">
      <c r="A19" s="7" t="s">
        <v>117</v>
      </c>
    </row>
    <row r="20" spans="1:16" x14ac:dyDescent="0.2">
      <c r="A20" s="7" t="s">
        <v>118</v>
      </c>
    </row>
    <row r="21" spans="1:16" x14ac:dyDescent="0.2">
      <c r="A21" s="7" t="s">
        <v>119</v>
      </c>
    </row>
    <row r="22" spans="1:16" x14ac:dyDescent="0.2">
      <c r="A22" s="7" t="s">
        <v>120</v>
      </c>
    </row>
    <row r="23" spans="1:16" x14ac:dyDescent="0.2">
      <c r="A23" s="7" t="s">
        <v>121</v>
      </c>
    </row>
    <row r="24" spans="1:16" x14ac:dyDescent="0.2">
      <c r="A24" s="7" t="s">
        <v>122</v>
      </c>
    </row>
    <row r="25" spans="1:16" x14ac:dyDescent="0.2">
      <c r="A25" s="7" t="s">
        <v>123</v>
      </c>
    </row>
    <row r="26" spans="1:16" x14ac:dyDescent="0.2">
      <c r="A26" s="7" t="s">
        <v>124</v>
      </c>
    </row>
    <row r="27" spans="1:16" x14ac:dyDescent="0.2">
      <c r="A27" s="7" t="s">
        <v>125</v>
      </c>
    </row>
    <row r="28" spans="1:16" x14ac:dyDescent="0.2">
      <c r="A28" s="7"/>
    </row>
    <row r="29" spans="1:16" x14ac:dyDescent="0.2">
      <c r="A29" s="7"/>
    </row>
  </sheetData>
  <mergeCells count="3">
    <mergeCell ref="A1:P1"/>
    <mergeCell ref="A17:P17"/>
    <mergeCell ref="A9:P9"/>
  </mergeCells>
  <hyperlinks>
    <hyperlink ref="A19" r:id="rId1" xr:uid="{00000000-0004-0000-0400-000000000000}"/>
    <hyperlink ref="A20" r:id="rId2" xr:uid="{00000000-0004-0000-0400-000001000000}"/>
    <hyperlink ref="A21" r:id="rId3" xr:uid="{00000000-0004-0000-0400-000002000000}"/>
    <hyperlink ref="A22" r:id="rId4" xr:uid="{00000000-0004-0000-0400-000003000000}"/>
    <hyperlink ref="A23" r:id="rId5" xr:uid="{00000000-0004-0000-0400-000004000000}"/>
    <hyperlink ref="A24" r:id="rId6" xr:uid="{00000000-0004-0000-0400-000005000000}"/>
    <hyperlink ref="A26" r:id="rId7" xr:uid="{00000000-0004-0000-0400-000006000000}"/>
  </hyperlinks>
  <pageMargins left="0.75" right="0.75" top="1" bottom="1" header="0.5" footer="0.5"/>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8"/>
  <sheetViews>
    <sheetView workbookViewId="0">
      <pane ySplit="2" topLeftCell="A3" activePane="bottomLeft" state="frozen"/>
      <selection pane="bottomLeft" activeCell="A32" sqref="A32"/>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7" customWidth="1"/>
    <col min="8" max="8" width="16.83203125" customWidth="1"/>
    <col min="9" max="9" width="16.5" customWidth="1"/>
    <col min="10" max="13" width="13" customWidth="1"/>
    <col min="14" max="14" width="23" customWidth="1"/>
    <col min="15" max="15" width="88" customWidth="1"/>
    <col min="16" max="16" width="85" customWidth="1"/>
  </cols>
  <sheetData>
    <row r="1" spans="1:16" ht="22" customHeight="1" x14ac:dyDescent="0.2">
      <c r="A1" s="13" t="s">
        <v>126</v>
      </c>
      <c r="B1" s="14"/>
      <c r="C1" s="14"/>
      <c r="D1" s="14"/>
      <c r="E1" s="14"/>
      <c r="F1" s="14"/>
      <c r="G1" s="14"/>
      <c r="H1" s="14"/>
      <c r="I1" s="14"/>
      <c r="J1" s="14"/>
      <c r="K1" s="14"/>
      <c r="L1" s="14"/>
      <c r="M1" s="14"/>
      <c r="N1" s="14"/>
      <c r="O1" s="14"/>
      <c r="P1" s="15"/>
    </row>
    <row r="2" spans="1:16" ht="67.75" customHeight="1" x14ac:dyDescent="0.2">
      <c r="A2" s="1" t="s">
        <v>1</v>
      </c>
      <c r="B2" s="1" t="s">
        <v>2</v>
      </c>
      <c r="C2" s="1" t="s">
        <v>3</v>
      </c>
      <c r="D2" s="1" t="s">
        <v>4</v>
      </c>
      <c r="E2" s="1" t="s">
        <v>5</v>
      </c>
      <c r="F2" s="1" t="s">
        <v>6</v>
      </c>
      <c r="G2" s="1" t="s">
        <v>8</v>
      </c>
      <c r="H2" s="1" t="s">
        <v>9</v>
      </c>
      <c r="I2" s="1" t="s">
        <v>109</v>
      </c>
      <c r="J2" s="1" t="s">
        <v>10</v>
      </c>
      <c r="K2" s="1" t="s">
        <v>11</v>
      </c>
      <c r="L2" s="1" t="s">
        <v>12</v>
      </c>
      <c r="M2" s="1" t="s">
        <v>13</v>
      </c>
      <c r="N2" s="1" t="s">
        <v>14</v>
      </c>
      <c r="O2" s="1" t="s">
        <v>15</v>
      </c>
      <c r="P2" s="1" t="s">
        <v>16</v>
      </c>
    </row>
    <row r="3" spans="1:16" ht="18" customHeight="1" x14ac:dyDescent="0.2">
      <c r="A3" s="2" t="s">
        <v>127</v>
      </c>
      <c r="B3" s="2" t="s">
        <v>18</v>
      </c>
      <c r="C3" s="3">
        <v>12060000</v>
      </c>
      <c r="D3" s="2" t="s">
        <v>19</v>
      </c>
      <c r="E3" s="3">
        <v>14020000</v>
      </c>
      <c r="F3" s="12">
        <v>1</v>
      </c>
      <c r="G3" s="9">
        <v>0.72189999999999999</v>
      </c>
      <c r="H3" s="8">
        <v>8653000</v>
      </c>
      <c r="I3" s="8">
        <v>3713000</v>
      </c>
      <c r="J3" s="3">
        <f>ROUND(G3*H3+I3,-3)</f>
        <v>9960000</v>
      </c>
      <c r="K3" s="12">
        <v>0.67490000000000006</v>
      </c>
      <c r="L3" s="5">
        <v>82.97</v>
      </c>
      <c r="M3" s="5">
        <f>ROUND(L3*F3*(1-K3),2)</f>
        <v>26.97</v>
      </c>
      <c r="N3" s="2" t="s">
        <v>110</v>
      </c>
      <c r="O3" s="2" t="s">
        <v>111</v>
      </c>
      <c r="P3" s="2" t="s">
        <v>22</v>
      </c>
    </row>
    <row r="4" spans="1:16" ht="18" customHeight="1" x14ac:dyDescent="0.2">
      <c r="A4" s="2" t="s">
        <v>127</v>
      </c>
      <c r="B4" s="2" t="s">
        <v>23</v>
      </c>
      <c r="C4" s="3">
        <v>12590000</v>
      </c>
      <c r="D4" s="2" t="s">
        <v>24</v>
      </c>
      <c r="E4" s="3">
        <v>7477000</v>
      </c>
      <c r="F4" s="12">
        <v>1</v>
      </c>
      <c r="G4" s="9">
        <v>0.49199999999999999</v>
      </c>
      <c r="H4" s="8">
        <v>1591000</v>
      </c>
      <c r="I4" s="8">
        <v>7115000</v>
      </c>
      <c r="J4" s="3">
        <f>ROUND(G4*H4+I4,-3)</f>
        <v>7898000</v>
      </c>
      <c r="K4" s="12">
        <v>0.9163</v>
      </c>
      <c r="L4" s="5">
        <v>82.97</v>
      </c>
      <c r="M4" s="5">
        <f>ROUND(L4*F4*(1-K4),2)</f>
        <v>6.94</v>
      </c>
      <c r="N4" s="2" t="s">
        <v>128</v>
      </c>
      <c r="O4" s="2" t="s">
        <v>111</v>
      </c>
      <c r="P4" s="2" t="s">
        <v>22</v>
      </c>
    </row>
    <row r="5" spans="1:16" ht="18" customHeight="1" x14ac:dyDescent="0.2">
      <c r="A5" s="2" t="s">
        <v>127</v>
      </c>
      <c r="B5" s="2" t="s">
        <v>26</v>
      </c>
      <c r="C5" s="3">
        <v>394000</v>
      </c>
      <c r="D5" s="2" t="s">
        <v>27</v>
      </c>
      <c r="E5" s="3">
        <v>876000</v>
      </c>
      <c r="F5" s="12">
        <v>1</v>
      </c>
      <c r="G5" s="4"/>
      <c r="H5" s="8"/>
      <c r="I5" s="8">
        <v>686000</v>
      </c>
      <c r="J5" s="3">
        <f>ROUND(I5,-3)</f>
        <v>686000</v>
      </c>
      <c r="K5" s="12">
        <v>0.78249999999999997</v>
      </c>
      <c r="L5" s="5">
        <v>82.97</v>
      </c>
      <c r="M5" s="5">
        <f>ROUND(L5*F5*(1-K5),2)</f>
        <v>18.05</v>
      </c>
      <c r="N5" s="2" t="s">
        <v>129</v>
      </c>
      <c r="O5" s="2" t="s">
        <v>130</v>
      </c>
      <c r="P5" s="2" t="s">
        <v>22</v>
      </c>
    </row>
    <row r="6" spans="1:16" ht="18" customHeight="1" x14ac:dyDescent="0.2">
      <c r="A6" s="2" t="s">
        <v>127</v>
      </c>
      <c r="B6" s="2" t="s">
        <v>29</v>
      </c>
      <c r="C6" s="3">
        <v>1558000</v>
      </c>
      <c r="D6" s="2" t="s">
        <v>30</v>
      </c>
      <c r="E6" s="3">
        <v>4346000</v>
      </c>
      <c r="F6" s="12">
        <v>1</v>
      </c>
      <c r="G6" s="9">
        <v>1.57</v>
      </c>
      <c r="H6" s="8">
        <v>646000</v>
      </c>
      <c r="I6" s="8">
        <v>1125000</v>
      </c>
      <c r="J6" s="3">
        <f>ROUND(G6*H6+I6,-3)</f>
        <v>2139000</v>
      </c>
      <c r="K6" s="12">
        <v>0.4924</v>
      </c>
      <c r="L6" s="5">
        <v>82.97</v>
      </c>
      <c r="M6" s="5">
        <f>ROUND(L6*F6*(1-K6),2)</f>
        <v>42.12</v>
      </c>
      <c r="N6" s="2" t="s">
        <v>128</v>
      </c>
      <c r="O6" s="2" t="s">
        <v>111</v>
      </c>
      <c r="P6" s="2" t="s">
        <v>22</v>
      </c>
    </row>
    <row r="7" spans="1:16" ht="18" customHeight="1" x14ac:dyDescent="0.2">
      <c r="A7" s="2" t="s">
        <v>127</v>
      </c>
      <c r="B7" s="2" t="s">
        <v>32</v>
      </c>
      <c r="C7" s="6">
        <v>548</v>
      </c>
      <c r="D7" s="2" t="s">
        <v>33</v>
      </c>
      <c r="E7" s="3">
        <v>10900000</v>
      </c>
      <c r="F7" s="12">
        <v>1</v>
      </c>
      <c r="G7" s="4"/>
      <c r="H7" s="11"/>
      <c r="I7" s="8"/>
      <c r="J7" s="3">
        <f>ROUND(0,-3)</f>
        <v>0</v>
      </c>
      <c r="K7" s="12">
        <v>0</v>
      </c>
      <c r="L7" s="5">
        <v>82.97</v>
      </c>
      <c r="M7" s="5">
        <f>ROUND(L7*F7*(1-K7),2)</f>
        <v>82.97</v>
      </c>
      <c r="N7" s="2" t="s">
        <v>112</v>
      </c>
      <c r="O7" s="2" t="s">
        <v>113</v>
      </c>
      <c r="P7" s="2" t="s">
        <v>22</v>
      </c>
    </row>
    <row r="9" spans="1:16" ht="20" customHeight="1" x14ac:dyDescent="0.2">
      <c r="A9" s="16" t="s">
        <v>35</v>
      </c>
      <c r="B9" s="14"/>
      <c r="C9" s="14"/>
      <c r="D9" s="14"/>
      <c r="E9" s="14"/>
      <c r="F9" s="14"/>
      <c r="G9" s="14"/>
      <c r="H9" s="14"/>
      <c r="I9" s="14"/>
      <c r="J9" s="14"/>
      <c r="K9" s="14"/>
      <c r="L9" s="14"/>
      <c r="M9" s="14"/>
      <c r="N9" s="14"/>
      <c r="O9" s="14"/>
      <c r="P9" s="15"/>
    </row>
    <row r="10" spans="1:16" x14ac:dyDescent="0.2">
      <c r="A10" s="7" t="s">
        <v>79</v>
      </c>
    </row>
    <row r="11" spans="1:16" x14ac:dyDescent="0.2">
      <c r="A11" s="7" t="s">
        <v>114</v>
      </c>
    </row>
    <row r="12" spans="1:16" x14ac:dyDescent="0.2">
      <c r="A12" s="7" t="s">
        <v>115</v>
      </c>
    </row>
    <row r="13" spans="1:16" x14ac:dyDescent="0.2">
      <c r="A13" s="7" t="s">
        <v>97</v>
      </c>
    </row>
    <row r="14" spans="1:16" x14ac:dyDescent="0.2">
      <c r="A14" s="7" t="s">
        <v>131</v>
      </c>
    </row>
    <row r="15" spans="1:16" x14ac:dyDescent="0.2">
      <c r="A15" s="7" t="s">
        <v>132</v>
      </c>
    </row>
    <row r="16" spans="1:16" x14ac:dyDescent="0.2">
      <c r="A16" s="7" t="s">
        <v>133</v>
      </c>
    </row>
    <row r="17" spans="1:16" ht="20" customHeight="1" x14ac:dyDescent="0.2"/>
    <row r="18" spans="1:16" ht="20" customHeight="1" x14ac:dyDescent="0.2">
      <c r="A18" s="16" t="s">
        <v>44</v>
      </c>
      <c r="B18" s="14"/>
      <c r="C18" s="14"/>
      <c r="D18" s="14"/>
      <c r="E18" s="14"/>
      <c r="F18" s="14"/>
      <c r="G18" s="14"/>
      <c r="H18" s="14"/>
      <c r="I18" s="14"/>
      <c r="J18" s="14"/>
      <c r="K18" s="14"/>
      <c r="L18" s="14"/>
      <c r="M18" s="14"/>
      <c r="N18" s="14"/>
      <c r="O18" s="14"/>
      <c r="P18" s="15"/>
    </row>
    <row r="19" spans="1:16" x14ac:dyDescent="0.2">
      <c r="A19" s="7" t="s">
        <v>45</v>
      </c>
    </row>
    <row r="20" spans="1:16" x14ac:dyDescent="0.2">
      <c r="A20" s="7" t="s">
        <v>134</v>
      </c>
    </row>
    <row r="21" spans="1:16" x14ac:dyDescent="0.2">
      <c r="A21" s="7" t="s">
        <v>118</v>
      </c>
    </row>
    <row r="22" spans="1:16" x14ac:dyDescent="0.2">
      <c r="A22" s="7" t="s">
        <v>119</v>
      </c>
    </row>
    <row r="23" spans="1:16" x14ac:dyDescent="0.2">
      <c r="A23" s="7" t="s">
        <v>120</v>
      </c>
    </row>
    <row r="24" spans="1:16" x14ac:dyDescent="0.2">
      <c r="A24" s="7" t="s">
        <v>121</v>
      </c>
    </row>
    <row r="25" spans="1:16" x14ac:dyDescent="0.2">
      <c r="A25" s="7" t="s">
        <v>122</v>
      </c>
    </row>
    <row r="26" spans="1:16" x14ac:dyDescent="0.2">
      <c r="A26" s="7" t="s">
        <v>123</v>
      </c>
    </row>
    <row r="27" spans="1:16" x14ac:dyDescent="0.2">
      <c r="A27" s="7" t="s">
        <v>124</v>
      </c>
    </row>
    <row r="28" spans="1:16" x14ac:dyDescent="0.2">
      <c r="A28" s="7" t="s">
        <v>125</v>
      </c>
    </row>
  </sheetData>
  <mergeCells count="3">
    <mergeCell ref="A1:P1"/>
    <mergeCell ref="A18:P18"/>
    <mergeCell ref="A9:P9"/>
  </mergeCells>
  <hyperlinks>
    <hyperlink ref="A20" r:id="rId1" xr:uid="{00000000-0004-0000-0500-000000000000}"/>
    <hyperlink ref="A21" r:id="rId2" xr:uid="{00000000-0004-0000-0500-000001000000}"/>
    <hyperlink ref="A22" r:id="rId3" xr:uid="{00000000-0004-0000-0500-000002000000}"/>
    <hyperlink ref="A23" r:id="rId4" xr:uid="{00000000-0004-0000-0500-000003000000}"/>
    <hyperlink ref="A24" r:id="rId5" xr:uid="{00000000-0004-0000-0500-000004000000}"/>
    <hyperlink ref="A25" r:id="rId6" xr:uid="{00000000-0004-0000-0500-000005000000}"/>
    <hyperlink ref="A27" r:id="rId7" xr:uid="{00000000-0004-0000-0500-000006000000}"/>
  </hyperlinks>
  <pageMargins left="0.75" right="0.75" top="1" bottom="1" header="0.5" footer="0.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8"/>
  <sheetViews>
    <sheetView workbookViewId="0">
      <pane ySplit="2" topLeftCell="A3" activePane="bottomLeft" state="frozen"/>
      <selection pane="bottomLeft" activeCell="C23" sqref="C23"/>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6.5" customWidth="1"/>
    <col min="8" max="8" width="16.1640625" customWidth="1"/>
    <col min="9" max="12" width="13" customWidth="1"/>
    <col min="13" max="13" width="22" customWidth="1"/>
    <col min="14" max="14" width="33" customWidth="1"/>
    <col min="15" max="15" width="85" customWidth="1"/>
  </cols>
  <sheetData>
    <row r="1" spans="1:15" ht="22" customHeight="1" x14ac:dyDescent="0.2">
      <c r="A1" s="13" t="s">
        <v>135</v>
      </c>
      <c r="B1" s="14"/>
      <c r="C1" s="14"/>
      <c r="D1" s="14"/>
      <c r="E1" s="14"/>
      <c r="F1" s="14"/>
      <c r="G1" s="14"/>
      <c r="H1" s="14"/>
      <c r="I1" s="14"/>
      <c r="J1" s="14"/>
      <c r="K1" s="14"/>
      <c r="L1" s="14"/>
      <c r="M1" s="14"/>
      <c r="N1" s="14"/>
      <c r="O1" s="15"/>
    </row>
    <row r="2" spans="1:15" ht="67.75" customHeight="1" x14ac:dyDescent="0.2">
      <c r="A2" s="1" t="s">
        <v>1</v>
      </c>
      <c r="B2" s="1" t="s">
        <v>2</v>
      </c>
      <c r="C2" s="1" t="s">
        <v>3</v>
      </c>
      <c r="D2" s="1" t="s">
        <v>4</v>
      </c>
      <c r="E2" s="1" t="s">
        <v>5</v>
      </c>
      <c r="F2" s="1" t="s">
        <v>6</v>
      </c>
      <c r="G2" s="1" t="s">
        <v>8</v>
      </c>
      <c r="H2" s="1" t="s">
        <v>109</v>
      </c>
      <c r="I2" s="1" t="s">
        <v>10</v>
      </c>
      <c r="J2" s="1" t="s">
        <v>11</v>
      </c>
      <c r="K2" s="1" t="s">
        <v>12</v>
      </c>
      <c r="L2" s="1" t="s">
        <v>13</v>
      </c>
      <c r="M2" s="1" t="s">
        <v>14</v>
      </c>
      <c r="N2" s="1" t="s">
        <v>15</v>
      </c>
      <c r="O2" s="1" t="s">
        <v>16</v>
      </c>
    </row>
    <row r="3" spans="1:15" ht="18" customHeight="1" x14ac:dyDescent="0.2">
      <c r="A3" s="2" t="s">
        <v>136</v>
      </c>
      <c r="B3" s="2" t="s">
        <v>18</v>
      </c>
      <c r="C3" s="3">
        <v>33180000</v>
      </c>
      <c r="D3" s="2" t="s">
        <v>19</v>
      </c>
      <c r="E3" s="3">
        <v>38050000</v>
      </c>
      <c r="F3" s="12">
        <v>1</v>
      </c>
      <c r="G3" s="9">
        <v>0.56059999999999999</v>
      </c>
      <c r="H3" s="8"/>
      <c r="I3" s="3">
        <f>ROUND(G3*C3,-4)</f>
        <v>18600000</v>
      </c>
      <c r="J3" s="12">
        <v>0.4672</v>
      </c>
      <c r="K3" s="5">
        <v>82.97</v>
      </c>
      <c r="L3" s="5">
        <f>ROUND(K3*F3*(1-J3),2)</f>
        <v>44.21</v>
      </c>
      <c r="M3" s="2" t="s">
        <v>93</v>
      </c>
      <c r="N3" s="2" t="s">
        <v>94</v>
      </c>
      <c r="O3" s="2" t="s">
        <v>22</v>
      </c>
    </row>
    <row r="4" spans="1:15" ht="18" customHeight="1" x14ac:dyDescent="0.2">
      <c r="A4" s="2" t="s">
        <v>136</v>
      </c>
      <c r="B4" s="2" t="s">
        <v>23</v>
      </c>
      <c r="C4" s="3">
        <v>17930000</v>
      </c>
      <c r="D4" s="2" t="s">
        <v>24</v>
      </c>
      <c r="E4" s="3">
        <v>14230000</v>
      </c>
      <c r="F4" s="12">
        <v>1</v>
      </c>
      <c r="G4" s="4"/>
      <c r="H4" s="8">
        <v>14420000</v>
      </c>
      <c r="I4" s="3">
        <f>ROUND(H4,-3)</f>
        <v>14420000</v>
      </c>
      <c r="J4" s="12">
        <v>0.9405</v>
      </c>
      <c r="K4" s="5">
        <v>82.97</v>
      </c>
      <c r="L4" s="5">
        <f>ROUND(K4*F4*(1-J4),2)</f>
        <v>4.9400000000000004</v>
      </c>
      <c r="M4" s="2" t="s">
        <v>129</v>
      </c>
      <c r="N4" s="2" t="s">
        <v>130</v>
      </c>
      <c r="O4" s="2" t="s">
        <v>22</v>
      </c>
    </row>
    <row r="5" spans="1:15" ht="18" customHeight="1" x14ac:dyDescent="0.2">
      <c r="A5" s="2" t="s">
        <v>136</v>
      </c>
      <c r="B5" s="2" t="s">
        <v>26</v>
      </c>
      <c r="C5" s="3">
        <v>189000</v>
      </c>
      <c r="D5" s="2" t="s">
        <v>27</v>
      </c>
      <c r="E5" s="3">
        <v>422000</v>
      </c>
      <c r="F5" s="12">
        <v>1</v>
      </c>
      <c r="G5" s="9">
        <v>1.464</v>
      </c>
      <c r="H5" s="8"/>
      <c r="I5" s="3">
        <f>ROUND(G5*C5,-3)</f>
        <v>277000</v>
      </c>
      <c r="J5" s="12">
        <v>0.65659999999999996</v>
      </c>
      <c r="K5" s="5">
        <v>82.97</v>
      </c>
      <c r="L5" s="5">
        <f>ROUND(K5*F5*(1-J5),2)</f>
        <v>28.49</v>
      </c>
      <c r="M5" s="2" t="s">
        <v>93</v>
      </c>
      <c r="N5" s="2" t="s">
        <v>94</v>
      </c>
      <c r="O5" s="2" t="s">
        <v>22</v>
      </c>
    </row>
    <row r="6" spans="1:15" ht="18" customHeight="1" x14ac:dyDescent="0.2">
      <c r="A6" s="2" t="s">
        <v>136</v>
      </c>
      <c r="B6" s="2" t="s">
        <v>29</v>
      </c>
      <c r="C6" s="3">
        <v>2597000</v>
      </c>
      <c r="D6" s="2" t="s">
        <v>30</v>
      </c>
      <c r="E6" s="3">
        <v>7242000</v>
      </c>
      <c r="F6" s="12">
        <v>1</v>
      </c>
      <c r="G6" s="9">
        <v>1.57</v>
      </c>
      <c r="H6" s="8"/>
      <c r="I6" s="3">
        <f>ROUND(G6*C6,-3)</f>
        <v>4077000</v>
      </c>
      <c r="J6" s="12">
        <v>0.56289999999999996</v>
      </c>
      <c r="K6" s="5">
        <v>82.97</v>
      </c>
      <c r="L6" s="5">
        <f>ROUND(K6*F6*(1-J6),2)</f>
        <v>36.270000000000003</v>
      </c>
      <c r="M6" s="2" t="s">
        <v>93</v>
      </c>
      <c r="N6" s="2" t="s">
        <v>94</v>
      </c>
      <c r="O6" s="2" t="s">
        <v>22</v>
      </c>
    </row>
    <row r="7" spans="1:15" ht="18" customHeight="1" x14ac:dyDescent="0.2">
      <c r="A7" s="2" t="s">
        <v>136</v>
      </c>
      <c r="B7" s="2" t="s">
        <v>32</v>
      </c>
      <c r="C7" s="6">
        <v>500</v>
      </c>
      <c r="D7" s="2" t="s">
        <v>33</v>
      </c>
      <c r="E7" s="3">
        <v>160000000</v>
      </c>
      <c r="F7" s="12">
        <v>1</v>
      </c>
      <c r="G7" s="4"/>
      <c r="H7" s="8"/>
      <c r="I7" s="3">
        <f>ROUND(0,-3)</f>
        <v>0</v>
      </c>
      <c r="J7" s="12">
        <v>0</v>
      </c>
      <c r="K7" s="5">
        <v>82.97</v>
      </c>
      <c r="L7" s="5">
        <f>ROUND(K7*F7*(1-J7),2)</f>
        <v>82.97</v>
      </c>
      <c r="M7" s="2" t="s">
        <v>112</v>
      </c>
      <c r="N7" s="2" t="s">
        <v>113</v>
      </c>
      <c r="O7" s="2" t="s">
        <v>22</v>
      </c>
    </row>
    <row r="9" spans="1:15" ht="20" customHeight="1" x14ac:dyDescent="0.2">
      <c r="A9" s="16" t="s">
        <v>35</v>
      </c>
      <c r="B9" s="14"/>
      <c r="C9" s="14"/>
      <c r="D9" s="14"/>
      <c r="E9" s="14"/>
      <c r="F9" s="14"/>
      <c r="G9" s="14"/>
      <c r="H9" s="14"/>
      <c r="I9" s="14"/>
      <c r="J9" s="14"/>
      <c r="K9" s="14"/>
      <c r="L9" s="14"/>
      <c r="M9" s="14"/>
      <c r="N9" s="14"/>
      <c r="O9" s="15"/>
    </row>
    <row r="10" spans="1:15" x14ac:dyDescent="0.2">
      <c r="A10" s="7" t="s">
        <v>79</v>
      </c>
    </row>
    <row r="11" spans="1:15" x14ac:dyDescent="0.2">
      <c r="A11" s="7" t="s">
        <v>137</v>
      </c>
    </row>
    <row r="12" spans="1:15" x14ac:dyDescent="0.2">
      <c r="A12" s="7" t="s">
        <v>138</v>
      </c>
    </row>
    <row r="13" spans="1:15" x14ac:dyDescent="0.2">
      <c r="A13" s="7" t="s">
        <v>97</v>
      </c>
    </row>
    <row r="14" spans="1:15" x14ac:dyDescent="0.2">
      <c r="A14" s="7" t="s">
        <v>131</v>
      </c>
    </row>
    <row r="15" spans="1:15" x14ac:dyDescent="0.2">
      <c r="A15" s="7" t="s">
        <v>139</v>
      </c>
    </row>
    <row r="16" spans="1:15" x14ac:dyDescent="0.2">
      <c r="A16" s="7" t="s">
        <v>140</v>
      </c>
    </row>
    <row r="17" spans="1:15" x14ac:dyDescent="0.2">
      <c r="A17" s="7" t="s">
        <v>43</v>
      </c>
    </row>
    <row r="18" spans="1:15" ht="20" customHeight="1" x14ac:dyDescent="0.2"/>
    <row r="19" spans="1:15" ht="20" customHeight="1" x14ac:dyDescent="0.2">
      <c r="A19" s="16" t="s">
        <v>44</v>
      </c>
      <c r="B19" s="14"/>
      <c r="C19" s="14"/>
      <c r="D19" s="14"/>
      <c r="E19" s="14"/>
      <c r="F19" s="14"/>
      <c r="G19" s="14"/>
      <c r="H19" s="14"/>
      <c r="I19" s="14"/>
      <c r="J19" s="14"/>
      <c r="K19" s="14"/>
      <c r="L19" s="14"/>
      <c r="M19" s="14"/>
      <c r="N19" s="14"/>
      <c r="O19" s="15"/>
    </row>
    <row r="20" spans="1:15" x14ac:dyDescent="0.2">
      <c r="A20" s="7" t="s">
        <v>45</v>
      </c>
    </row>
    <row r="21" spans="1:15" x14ac:dyDescent="0.2">
      <c r="A21" s="7" t="s">
        <v>141</v>
      </c>
    </row>
    <row r="22" spans="1:15" x14ac:dyDescent="0.2">
      <c r="A22" s="7" t="s">
        <v>118</v>
      </c>
    </row>
    <row r="23" spans="1:15" x14ac:dyDescent="0.2">
      <c r="A23" s="7" t="s">
        <v>119</v>
      </c>
    </row>
    <row r="24" spans="1:15" x14ac:dyDescent="0.2">
      <c r="A24" s="7" t="s">
        <v>142</v>
      </c>
    </row>
    <row r="25" spans="1:15" x14ac:dyDescent="0.2">
      <c r="A25" s="7" t="s">
        <v>143</v>
      </c>
    </row>
    <row r="26" spans="1:15" x14ac:dyDescent="0.2">
      <c r="A26" s="7" t="s">
        <v>144</v>
      </c>
    </row>
    <row r="27" spans="1:15" x14ac:dyDescent="0.2">
      <c r="A27" s="7" t="s">
        <v>145</v>
      </c>
    </row>
    <row r="28" spans="1:15" x14ac:dyDescent="0.2">
      <c r="A28" s="7" t="s">
        <v>107</v>
      </c>
    </row>
  </sheetData>
  <mergeCells count="3">
    <mergeCell ref="A1:O1"/>
    <mergeCell ref="A9:O9"/>
    <mergeCell ref="A19:O19"/>
  </mergeCells>
  <hyperlinks>
    <hyperlink ref="A22" r:id="rId1" xr:uid="{00000000-0004-0000-0600-000000000000}"/>
    <hyperlink ref="A23" r:id="rId2" xr:uid="{00000000-0004-0000-0600-000001000000}"/>
    <hyperlink ref="A24" r:id="rId3" xr:uid="{00000000-0004-0000-0600-000002000000}"/>
    <hyperlink ref="A25" r:id="rId4" xr:uid="{00000000-0004-0000-0600-000003000000}"/>
    <hyperlink ref="A27" r:id="rId5" xr:uid="{00000000-0004-0000-0600-000004000000}"/>
  </hyperlinks>
  <pageMargins left="0.75" right="0.75" top="1" bottom="1" header="0.5" footer="0.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2"/>
  <sheetViews>
    <sheetView zoomScale="125" workbookViewId="0">
      <pane ySplit="2" topLeftCell="A3" activePane="bottomLeft" state="frozen"/>
      <selection pane="bottomLeft" activeCell="B25" sqref="B25"/>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6" width="13" customWidth="1"/>
    <col min="7" max="7" width="18" customWidth="1"/>
    <col min="8" max="10" width="13" customWidth="1"/>
    <col min="11" max="11" width="85" customWidth="1"/>
  </cols>
  <sheetData>
    <row r="1" spans="1:11" ht="22" customHeight="1" x14ac:dyDescent="0.2">
      <c r="A1" s="13" t="s">
        <v>146</v>
      </c>
      <c r="B1" s="14"/>
      <c r="C1" s="14"/>
      <c r="D1" s="14"/>
      <c r="E1" s="14"/>
      <c r="F1" s="14"/>
      <c r="G1" s="14"/>
      <c r="H1" s="14"/>
      <c r="I1" s="14"/>
      <c r="J1" s="14"/>
      <c r="K1" s="15"/>
    </row>
    <row r="2" spans="1:11" ht="55" customHeight="1" x14ac:dyDescent="0.2">
      <c r="A2" s="1" t="s">
        <v>1</v>
      </c>
      <c r="B2" s="1" t="s">
        <v>2</v>
      </c>
      <c r="C2" s="1" t="s">
        <v>3</v>
      </c>
      <c r="D2" s="1" t="s">
        <v>4</v>
      </c>
      <c r="E2" s="1" t="s">
        <v>5</v>
      </c>
      <c r="F2" s="1" t="s">
        <v>6</v>
      </c>
      <c r="G2" s="1" t="s">
        <v>7</v>
      </c>
      <c r="H2" s="1" t="s">
        <v>11</v>
      </c>
      <c r="I2" s="1" t="s">
        <v>12</v>
      </c>
      <c r="J2" s="1" t="s">
        <v>13</v>
      </c>
      <c r="K2" s="1" t="s">
        <v>16</v>
      </c>
    </row>
    <row r="3" spans="1:11" ht="18" customHeight="1" x14ac:dyDescent="0.2">
      <c r="A3" s="2" t="s">
        <v>147</v>
      </c>
      <c r="B3" s="2" t="s">
        <v>18</v>
      </c>
      <c r="C3" s="3">
        <v>18420000</v>
      </c>
      <c r="D3" s="2" t="s">
        <v>19</v>
      </c>
      <c r="E3" s="3">
        <v>16100000</v>
      </c>
      <c r="F3" s="12">
        <v>0.95689999999999997</v>
      </c>
      <c r="G3" s="3">
        <f>ROUND(E3*F3,-4)</f>
        <v>15410000</v>
      </c>
      <c r="H3" s="12">
        <v>0</v>
      </c>
      <c r="I3" s="5">
        <v>0.91</v>
      </c>
      <c r="J3" s="5">
        <f>ROUND(I3*F3*(1-H3),2)</f>
        <v>0.87</v>
      </c>
      <c r="K3" s="2" t="s">
        <v>22</v>
      </c>
    </row>
    <row r="4" spans="1:11" ht="18" customHeight="1" x14ac:dyDescent="0.2">
      <c r="A4" s="2" t="s">
        <v>147</v>
      </c>
      <c r="B4" s="2" t="s">
        <v>23</v>
      </c>
      <c r="C4" s="3">
        <v>28870000</v>
      </c>
      <c r="D4" s="2" t="s">
        <v>24</v>
      </c>
      <c r="E4" s="3">
        <v>15600000</v>
      </c>
      <c r="F4" s="12">
        <v>0.4</v>
      </c>
      <c r="G4" s="3">
        <f>ROUND(E4*F4,-3)</f>
        <v>6240000</v>
      </c>
      <c r="H4" s="12">
        <v>0</v>
      </c>
      <c r="I4" s="5">
        <v>0.64</v>
      </c>
      <c r="J4" s="5">
        <f>ROUND(I4*F4*(1-H4),2)</f>
        <v>0.26</v>
      </c>
      <c r="K4" s="2" t="s">
        <v>22</v>
      </c>
    </row>
    <row r="5" spans="1:11" ht="18" customHeight="1" x14ac:dyDescent="0.2">
      <c r="A5" s="2" t="s">
        <v>147</v>
      </c>
      <c r="B5" s="2" t="s">
        <v>29</v>
      </c>
      <c r="C5" s="3">
        <v>254000</v>
      </c>
      <c r="D5" s="2" t="s">
        <v>30</v>
      </c>
      <c r="E5" s="3">
        <v>570000</v>
      </c>
      <c r="F5" s="12">
        <v>0.35</v>
      </c>
      <c r="G5" s="3">
        <f>ROUND(E5*F5,-3)</f>
        <v>200000</v>
      </c>
      <c r="H5" s="12">
        <v>0</v>
      </c>
      <c r="I5" s="5">
        <v>0</v>
      </c>
      <c r="J5" s="5">
        <f>ROUND(I5*F5*(1-H5),2)</f>
        <v>0</v>
      </c>
      <c r="K5" s="2" t="s">
        <v>22</v>
      </c>
    </row>
    <row r="6" spans="1:11" ht="18" customHeight="1" x14ac:dyDescent="0.2">
      <c r="A6" s="2" t="s">
        <v>147</v>
      </c>
      <c r="B6" s="2" t="s">
        <v>32</v>
      </c>
      <c r="C6" s="6">
        <v>360</v>
      </c>
      <c r="D6" s="2" t="s">
        <v>33</v>
      </c>
      <c r="E6" s="3">
        <v>152700000</v>
      </c>
      <c r="F6" s="12">
        <v>1</v>
      </c>
      <c r="G6" s="3">
        <f>ROUND(E6*F6,-3)</f>
        <v>152700000</v>
      </c>
      <c r="H6" s="12">
        <v>0</v>
      </c>
      <c r="I6" s="5">
        <v>0.28000000000000003</v>
      </c>
      <c r="J6" s="5">
        <f>ROUND(I6*F6*(1-H6),2)</f>
        <v>0.28000000000000003</v>
      </c>
      <c r="K6" s="2" t="s">
        <v>22</v>
      </c>
    </row>
    <row r="8" spans="1:11" ht="20" customHeight="1" x14ac:dyDescent="0.2">
      <c r="A8" s="16" t="s">
        <v>35</v>
      </c>
      <c r="B8" s="14"/>
      <c r="C8" s="14"/>
      <c r="D8" s="14"/>
      <c r="E8" s="14"/>
      <c r="F8" s="14"/>
      <c r="G8" s="14"/>
      <c r="H8" s="14"/>
      <c r="I8" s="14"/>
      <c r="J8" s="14"/>
      <c r="K8" s="15"/>
    </row>
    <row r="9" spans="1:11" x14ac:dyDescent="0.2">
      <c r="A9" s="7" t="s">
        <v>148</v>
      </c>
    </row>
    <row r="10" spans="1:11" x14ac:dyDescent="0.2">
      <c r="A10" s="7" t="s">
        <v>37</v>
      </c>
    </row>
    <row r="11" spans="1:11" x14ac:dyDescent="0.2">
      <c r="A11" s="7" t="s">
        <v>149</v>
      </c>
    </row>
    <row r="12" spans="1:11" x14ac:dyDescent="0.2">
      <c r="A12" s="7" t="s">
        <v>150</v>
      </c>
    </row>
    <row r="13" spans="1:11" x14ac:dyDescent="0.2">
      <c r="A13" s="7" t="s">
        <v>151</v>
      </c>
    </row>
    <row r="14" spans="1:11" x14ac:dyDescent="0.2">
      <c r="A14" s="7" t="s">
        <v>99</v>
      </c>
    </row>
    <row r="15" spans="1:11" x14ac:dyDescent="0.2">
      <c r="A15" s="7"/>
    </row>
    <row r="16" spans="1:11" ht="16" customHeight="1" x14ac:dyDescent="0.2">
      <c r="A16" s="16" t="s">
        <v>44</v>
      </c>
      <c r="B16" s="14"/>
      <c r="C16" s="14"/>
      <c r="D16" s="14"/>
      <c r="E16" s="14"/>
      <c r="F16" s="14"/>
      <c r="G16" s="14"/>
      <c r="H16" s="14"/>
      <c r="I16" s="14"/>
      <c r="J16" s="14"/>
      <c r="K16" s="15"/>
    </row>
    <row r="17" spans="1:1" ht="20" customHeight="1" x14ac:dyDescent="0.2">
      <c r="A17" s="7" t="s">
        <v>45</v>
      </c>
    </row>
    <row r="18" spans="1:1" ht="20" customHeight="1" x14ac:dyDescent="0.2">
      <c r="A18" s="7" t="s">
        <v>152</v>
      </c>
    </row>
    <row r="19" spans="1:1" x14ac:dyDescent="0.2">
      <c r="A19" s="7" t="s">
        <v>153</v>
      </c>
    </row>
    <row r="20" spans="1:1" x14ac:dyDescent="0.2">
      <c r="A20" s="7" t="s">
        <v>154</v>
      </c>
    </row>
    <row r="21" spans="1:1" x14ac:dyDescent="0.2">
      <c r="A21" s="7"/>
    </row>
    <row r="22" spans="1:1" x14ac:dyDescent="0.2">
      <c r="A22" s="7"/>
    </row>
  </sheetData>
  <mergeCells count="3">
    <mergeCell ref="A16:K16"/>
    <mergeCell ref="A1:K1"/>
    <mergeCell ref="A8:K8"/>
  </mergeCells>
  <pageMargins left="0.75" right="0.75" top="1" bottom="1" header="0.5" footer="0.5"/>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6"/>
  <sheetViews>
    <sheetView zoomScale="65" workbookViewId="0">
      <pane ySplit="2" topLeftCell="A3" activePane="bottomLeft" state="frozen"/>
      <selection pane="bottomLeft" activeCell="H6" sqref="H6"/>
    </sheetView>
  </sheetViews>
  <sheetFormatPr baseColWidth="10" defaultColWidth="8.83203125" defaultRowHeight="15" x14ac:dyDescent="0.2"/>
  <cols>
    <col min="1" max="1" width="14" customWidth="1"/>
    <col min="2" max="2" width="24" customWidth="1"/>
    <col min="3" max="3" width="15" customWidth="1"/>
    <col min="4" max="4" width="16" customWidth="1"/>
    <col min="5" max="5" width="21" customWidth="1"/>
    <col min="6" max="7" width="13" customWidth="1"/>
    <col min="8" max="8" width="15.33203125" customWidth="1"/>
    <col min="9" max="12" width="13" customWidth="1"/>
    <col min="13" max="13" width="31" customWidth="1"/>
    <col min="14" max="14" width="33" customWidth="1"/>
    <col min="15" max="15" width="85" customWidth="1"/>
    <col min="16" max="16" width="116" customWidth="1"/>
  </cols>
  <sheetData>
    <row r="1" spans="1:15" ht="22" customHeight="1" x14ac:dyDescent="0.2">
      <c r="A1" s="13" t="s">
        <v>155</v>
      </c>
      <c r="B1" s="14"/>
      <c r="C1" s="14"/>
      <c r="D1" s="14"/>
      <c r="E1" s="14"/>
      <c r="F1" s="14"/>
      <c r="G1" s="14"/>
      <c r="H1" s="14"/>
      <c r="I1" s="14"/>
      <c r="J1" s="14"/>
      <c r="K1" s="14"/>
      <c r="L1" s="14"/>
      <c r="M1" s="14"/>
      <c r="N1" s="14"/>
      <c r="O1" s="15"/>
    </row>
    <row r="2" spans="1:15" ht="67.75" customHeight="1" x14ac:dyDescent="0.2">
      <c r="A2" s="1" t="s">
        <v>1</v>
      </c>
      <c r="B2" s="1" t="s">
        <v>2</v>
      </c>
      <c r="C2" s="1" t="s">
        <v>3</v>
      </c>
      <c r="D2" s="1" t="s">
        <v>4</v>
      </c>
      <c r="E2" s="1" t="s">
        <v>5</v>
      </c>
      <c r="F2" s="1" t="s">
        <v>6</v>
      </c>
      <c r="G2" s="1" t="s">
        <v>7</v>
      </c>
      <c r="H2" s="1" t="s">
        <v>8</v>
      </c>
      <c r="I2" s="1" t="s">
        <v>10</v>
      </c>
      <c r="J2" s="1" t="s">
        <v>11</v>
      </c>
      <c r="K2" s="1" t="s">
        <v>12</v>
      </c>
      <c r="L2" s="1" t="s">
        <v>13</v>
      </c>
      <c r="M2" s="1" t="s">
        <v>14</v>
      </c>
      <c r="N2" s="1" t="s">
        <v>15</v>
      </c>
      <c r="O2" s="1" t="s">
        <v>16</v>
      </c>
    </row>
    <row r="3" spans="1:15" ht="18" customHeight="1" x14ac:dyDescent="0.2">
      <c r="A3" s="2" t="s">
        <v>156</v>
      </c>
      <c r="B3" s="2" t="s">
        <v>18</v>
      </c>
      <c r="C3" s="3">
        <v>518000</v>
      </c>
      <c r="D3" s="2" t="s">
        <v>19</v>
      </c>
      <c r="E3" s="3">
        <v>1564000</v>
      </c>
      <c r="F3" s="12">
        <v>1</v>
      </c>
      <c r="G3" s="3">
        <f>ROUND(E3*F3,-3)</f>
        <v>1564000</v>
      </c>
      <c r="H3" s="9">
        <v>2.6659999999999999</v>
      </c>
      <c r="I3" s="3">
        <f>ROUND(H3*C3,-3)</f>
        <v>1381000</v>
      </c>
      <c r="J3" s="12">
        <v>0.88380000000000003</v>
      </c>
      <c r="K3" s="5">
        <v>32</v>
      </c>
      <c r="L3" s="5">
        <f>ROUND(K3*F3*(1-J3),2)</f>
        <v>3.72</v>
      </c>
      <c r="M3" s="2" t="s">
        <v>157</v>
      </c>
      <c r="N3" s="2" t="s">
        <v>94</v>
      </c>
      <c r="O3" s="2" t="s">
        <v>22</v>
      </c>
    </row>
    <row r="4" spans="1:15" ht="18" customHeight="1" x14ac:dyDescent="0.2">
      <c r="A4" s="2" t="s">
        <v>156</v>
      </c>
      <c r="B4" s="2" t="s">
        <v>23</v>
      </c>
      <c r="C4" s="3">
        <v>490000</v>
      </c>
      <c r="D4" s="2" t="s">
        <v>24</v>
      </c>
      <c r="E4" s="3">
        <v>333000</v>
      </c>
      <c r="F4" s="12">
        <v>0.61829999999999996</v>
      </c>
      <c r="G4" s="3">
        <f>ROUND(E4*F4,-3)</f>
        <v>206000</v>
      </c>
      <c r="H4" s="9">
        <v>0.56630000000000003</v>
      </c>
      <c r="I4" s="3">
        <f>ROUND(H4*C4,-3)</f>
        <v>277000</v>
      </c>
      <c r="J4" s="12">
        <v>1</v>
      </c>
      <c r="K4" s="5">
        <v>32</v>
      </c>
      <c r="L4" s="5">
        <f>ROUND(K4*F4*(1-J4),2)</f>
        <v>0</v>
      </c>
      <c r="M4" s="2" t="s">
        <v>157</v>
      </c>
      <c r="N4" s="2" t="s">
        <v>94</v>
      </c>
      <c r="O4" s="2" t="s">
        <v>22</v>
      </c>
    </row>
    <row r="5" spans="1:15" ht="18" customHeight="1" x14ac:dyDescent="0.2">
      <c r="A5" s="2" t="s">
        <v>156</v>
      </c>
      <c r="B5" s="2" t="s">
        <v>26</v>
      </c>
      <c r="C5" s="3">
        <v>323000</v>
      </c>
      <c r="D5" s="2" t="s">
        <v>27</v>
      </c>
      <c r="E5" s="3">
        <v>599000</v>
      </c>
      <c r="F5" s="12">
        <v>1</v>
      </c>
      <c r="G5" s="3">
        <f>ROUND(E5*F5,-3)</f>
        <v>599000</v>
      </c>
      <c r="H5" s="9">
        <v>3.47</v>
      </c>
      <c r="I5" s="3">
        <f>ROUND(H5*C5,-3)</f>
        <v>1121000</v>
      </c>
      <c r="J5" s="12">
        <v>1</v>
      </c>
      <c r="K5" s="5">
        <v>32</v>
      </c>
      <c r="L5" s="5">
        <f>ROUND(K5*F5*(1-J5),2)</f>
        <v>0</v>
      </c>
      <c r="M5" s="2" t="s">
        <v>157</v>
      </c>
      <c r="N5" s="2" t="s">
        <v>94</v>
      </c>
      <c r="O5" s="2" t="s">
        <v>22</v>
      </c>
    </row>
    <row r="6" spans="1:15" ht="18" customHeight="1" x14ac:dyDescent="0.2">
      <c r="A6" s="2" t="s">
        <v>156</v>
      </c>
      <c r="B6" s="2" t="s">
        <v>29</v>
      </c>
      <c r="C6" s="3">
        <v>155000</v>
      </c>
      <c r="D6" s="2" t="s">
        <v>30</v>
      </c>
      <c r="E6" s="3">
        <v>330000</v>
      </c>
      <c r="F6" s="12">
        <v>1</v>
      </c>
      <c r="G6" s="3">
        <f>ROUND(E6*F6,-3)</f>
        <v>330000</v>
      </c>
      <c r="H6" s="9">
        <v>2.403</v>
      </c>
      <c r="I6" s="3">
        <f>ROUND(H6*C6,-3)</f>
        <v>372000</v>
      </c>
      <c r="J6" s="12">
        <v>1</v>
      </c>
      <c r="K6" s="5">
        <v>32</v>
      </c>
      <c r="L6" s="5">
        <f>ROUND(K6*F6*(1-J6),2)</f>
        <v>0</v>
      </c>
      <c r="M6" s="2" t="s">
        <v>157</v>
      </c>
      <c r="N6" s="2" t="s">
        <v>94</v>
      </c>
      <c r="O6" s="2" t="s">
        <v>22</v>
      </c>
    </row>
    <row r="7" spans="1:15" ht="16" customHeight="1" x14ac:dyDescent="0.2">
      <c r="A7" s="2" t="s">
        <v>156</v>
      </c>
      <c r="B7" s="2" t="s">
        <v>32</v>
      </c>
      <c r="C7" s="6">
        <v>43</v>
      </c>
      <c r="D7" s="2" t="s">
        <v>33</v>
      </c>
      <c r="E7" s="3">
        <v>3151000</v>
      </c>
      <c r="F7" s="12">
        <v>1</v>
      </c>
      <c r="G7" s="3">
        <f>ROUND(E7*F7,-3)</f>
        <v>3151000</v>
      </c>
      <c r="H7" s="9"/>
      <c r="I7" s="3">
        <f>ROUND(0,-3)</f>
        <v>0</v>
      </c>
      <c r="J7" s="12">
        <v>0</v>
      </c>
      <c r="K7" s="5">
        <v>32</v>
      </c>
      <c r="L7" s="5">
        <f>ROUND(K7*F7*(1-J7),2)</f>
        <v>32</v>
      </c>
      <c r="M7" s="2" t="s">
        <v>112</v>
      </c>
      <c r="N7" s="2" t="s">
        <v>113</v>
      </c>
      <c r="O7" s="2" t="s">
        <v>22</v>
      </c>
    </row>
    <row r="8" spans="1:15" ht="20" customHeight="1" x14ac:dyDescent="0.2"/>
    <row r="9" spans="1:15" ht="16" customHeight="1" x14ac:dyDescent="0.2">
      <c r="A9" s="16" t="s">
        <v>35</v>
      </c>
      <c r="B9" s="14"/>
      <c r="C9" s="14"/>
      <c r="D9" s="14"/>
      <c r="E9" s="14"/>
      <c r="F9" s="14"/>
      <c r="G9" s="14"/>
      <c r="H9" s="14"/>
      <c r="I9" s="14"/>
      <c r="J9" s="14"/>
      <c r="K9" s="14"/>
      <c r="L9" s="14"/>
      <c r="M9" s="14"/>
      <c r="N9" s="14"/>
      <c r="O9" s="15"/>
    </row>
    <row r="10" spans="1:15" ht="16" customHeight="1" x14ac:dyDescent="0.2">
      <c r="A10" s="7" t="s">
        <v>79</v>
      </c>
    </row>
    <row r="11" spans="1:15" ht="16" customHeight="1" x14ac:dyDescent="0.2">
      <c r="A11" s="7" t="s">
        <v>158</v>
      </c>
    </row>
    <row r="12" spans="1:15" ht="16" customHeight="1" x14ac:dyDescent="0.2">
      <c r="A12" s="7" t="s">
        <v>159</v>
      </c>
    </row>
    <row r="13" spans="1:15" ht="16" customHeight="1" x14ac:dyDescent="0.2">
      <c r="A13" s="7" t="s">
        <v>160</v>
      </c>
    </row>
    <row r="14" spans="1:15" ht="16" customHeight="1" x14ac:dyDescent="0.2">
      <c r="A14" s="7" t="s">
        <v>40</v>
      </c>
    </row>
    <row r="15" spans="1:15" ht="16" customHeight="1" x14ac:dyDescent="0.2">
      <c r="A15" s="7" t="s">
        <v>161</v>
      </c>
    </row>
    <row r="16" spans="1:15" ht="16" customHeight="1" x14ac:dyDescent="0.2">
      <c r="A16" s="7" t="s">
        <v>133</v>
      </c>
    </row>
    <row r="17" spans="1:15" ht="16" customHeight="1" x14ac:dyDescent="0.2">
      <c r="A17" s="7"/>
    </row>
    <row r="18" spans="1:15" ht="20" customHeight="1" x14ac:dyDescent="0.2">
      <c r="A18" s="16" t="s">
        <v>44</v>
      </c>
      <c r="B18" s="14"/>
      <c r="C18" s="14"/>
      <c r="D18" s="14"/>
      <c r="E18" s="14"/>
      <c r="F18" s="14"/>
      <c r="G18" s="14"/>
      <c r="H18" s="14"/>
      <c r="I18" s="14"/>
      <c r="J18" s="14"/>
      <c r="K18" s="14"/>
      <c r="L18" s="14"/>
      <c r="M18" s="14"/>
      <c r="N18" s="14"/>
      <c r="O18" s="15"/>
    </row>
    <row r="19" spans="1:15" ht="16" customHeight="1" x14ac:dyDescent="0.2">
      <c r="A19" s="7" t="s">
        <v>45</v>
      </c>
    </row>
    <row r="20" spans="1:15" ht="16" customHeight="1" x14ac:dyDescent="0.2">
      <c r="A20" s="7" t="s">
        <v>162</v>
      </c>
    </row>
    <row r="21" spans="1:15" ht="16" customHeight="1" x14ac:dyDescent="0.2">
      <c r="A21" s="7" t="s">
        <v>163</v>
      </c>
    </row>
    <row r="22" spans="1:15" ht="16" customHeight="1" x14ac:dyDescent="0.2">
      <c r="A22" s="7" t="s">
        <v>164</v>
      </c>
    </row>
    <row r="23" spans="1:15" ht="16" customHeight="1" x14ac:dyDescent="0.2">
      <c r="A23" s="7" t="s">
        <v>165</v>
      </c>
    </row>
    <row r="24" spans="1:15" ht="16" customHeight="1" x14ac:dyDescent="0.2">
      <c r="A24" s="7" t="s">
        <v>50</v>
      </c>
    </row>
    <row r="25" spans="1:15" ht="16" customHeight="1" x14ac:dyDescent="0.2">
      <c r="A25" s="7"/>
    </row>
    <row r="26" spans="1:15" ht="16" customHeight="1" x14ac:dyDescent="0.2">
      <c r="A26" s="7"/>
    </row>
  </sheetData>
  <mergeCells count="3">
    <mergeCell ref="A1:O1"/>
    <mergeCell ref="A18:O18"/>
    <mergeCell ref="A9:O9"/>
  </mergeCells>
  <pageMargins left="0.75" right="0.75" top="1" bottom="1"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READ ME</vt:lpstr>
      <vt:lpstr>Canada</vt:lpstr>
      <vt:lpstr>Chile</vt:lpstr>
      <vt:lpstr>China</vt:lpstr>
      <vt:lpstr>EU</vt:lpstr>
      <vt:lpstr>France</vt:lpstr>
      <vt:lpstr>Germany</vt:lpstr>
      <vt:lpstr>Mexico</vt:lpstr>
      <vt:lpstr>New Zealand</vt:lpstr>
      <vt:lpstr>Norway</vt:lpstr>
      <vt:lpstr>Singapore</vt:lpstr>
      <vt:lpstr>UK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Mariana Icaza Diaz</cp:lastModifiedBy>
  <dcterms:created xsi:type="dcterms:W3CDTF">2026-08-14T13:41:25Z</dcterms:created>
  <dcterms:modified xsi:type="dcterms:W3CDTF">2026-08-31T16:22:32Z</dcterms:modified>
</cp:coreProperties>
</file>